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outlookuga-my.sharepoint.com/personal/mcb18208_uga_edu/Documents/UGA/Research Projects/Ponsse/Pond Study/Combined Analysis/"/>
    </mc:Choice>
  </mc:AlternateContent>
  <xr:revisionPtr revIDLastSave="134" documentId="11_F25DC773A252ABDACC10488061D9731E5ADE58F2" xr6:coauthVersionLast="47" xr6:coauthVersionMax="47" xr10:uidLastSave="{A2CE5C8F-73C9-48CC-ADEE-A12898958965}"/>
  <bookViews>
    <workbookView xWindow="-110" yWindow="-110" windowWidth="19420" windowHeight="11500" activeTab="1" xr2:uid="{00000000-000D-0000-FFFF-FFFF00000000}"/>
  </bookViews>
  <sheets>
    <sheet name="Harvesting" sheetId="4" r:id="rId1"/>
    <sheet name="Forwarding" sheetId="5" r:id="rId2"/>
    <sheet name="Loading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6" l="1"/>
  <c r="M22" i="6"/>
  <c r="L22" i="6"/>
  <c r="N21" i="6"/>
  <c r="M21" i="6"/>
  <c r="L21" i="6"/>
  <c r="N20" i="6"/>
  <c r="M20" i="6"/>
  <c r="L20" i="6"/>
  <c r="N19" i="6"/>
  <c r="M19" i="6"/>
  <c r="L19" i="6"/>
  <c r="N18" i="6"/>
  <c r="M18" i="6"/>
  <c r="L18" i="6"/>
  <c r="N17" i="6"/>
  <c r="M17" i="6"/>
  <c r="L17" i="6"/>
  <c r="N16" i="6"/>
  <c r="M16" i="6"/>
  <c r="L16" i="6"/>
  <c r="N15" i="6"/>
  <c r="M15" i="6"/>
  <c r="L15" i="6"/>
  <c r="N14" i="6"/>
  <c r="M14" i="6"/>
  <c r="L14" i="6"/>
  <c r="N13" i="6"/>
  <c r="M13" i="6"/>
  <c r="I13" i="6"/>
  <c r="L13" i="6" s="1"/>
  <c r="N12" i="6"/>
  <c r="M12" i="6"/>
  <c r="L12" i="6"/>
  <c r="N11" i="6"/>
  <c r="M11" i="6"/>
  <c r="I11" i="6"/>
  <c r="F11" i="6"/>
  <c r="L11" i="6" s="1"/>
  <c r="N10" i="6"/>
  <c r="M10" i="6"/>
  <c r="I10" i="6"/>
  <c r="F10" i="6"/>
  <c r="E10" i="6"/>
  <c r="N9" i="6"/>
  <c r="M9" i="6"/>
  <c r="I9" i="6"/>
  <c r="F9" i="6"/>
  <c r="E9" i="6"/>
  <c r="L9" i="6" s="1"/>
  <c r="N8" i="6"/>
  <c r="M8" i="6"/>
  <c r="I8" i="6"/>
  <c r="F8" i="6"/>
  <c r="E8" i="6"/>
  <c r="N7" i="6"/>
  <c r="M7" i="6"/>
  <c r="I7" i="6"/>
  <c r="F7" i="6"/>
  <c r="E7" i="6"/>
  <c r="L7" i="6" s="1"/>
  <c r="N6" i="6"/>
  <c r="M6" i="6"/>
  <c r="I6" i="6"/>
  <c r="F6" i="6"/>
  <c r="E6" i="6"/>
  <c r="K5" i="6"/>
  <c r="J5" i="6"/>
  <c r="I5" i="6"/>
  <c r="H5" i="6"/>
  <c r="G5" i="6"/>
  <c r="F5" i="6"/>
  <c r="E5" i="6"/>
  <c r="K4" i="6"/>
  <c r="J4" i="6"/>
  <c r="I4" i="6"/>
  <c r="H4" i="6"/>
  <c r="G4" i="6"/>
  <c r="M4" i="6" s="1"/>
  <c r="F4" i="6"/>
  <c r="E4" i="6"/>
  <c r="L4" i="6" s="1"/>
  <c r="K3" i="6"/>
  <c r="J3" i="6"/>
  <c r="I3" i="6"/>
  <c r="H3" i="6"/>
  <c r="G3" i="6"/>
  <c r="F3" i="6"/>
  <c r="E3" i="6"/>
  <c r="BB36" i="5"/>
  <c r="BA36" i="5"/>
  <c r="BC36" i="5" s="1"/>
  <c r="E36" i="5"/>
  <c r="BB35" i="5"/>
  <c r="BA35" i="5"/>
  <c r="BC35" i="5" s="1"/>
  <c r="BE35" i="5" s="1"/>
  <c r="E35" i="5"/>
  <c r="BB34" i="5"/>
  <c r="BA34" i="5"/>
  <c r="BC34" i="5" s="1"/>
  <c r="BE34" i="5" s="1"/>
  <c r="E34" i="5"/>
  <c r="BB33" i="5"/>
  <c r="BA33" i="5"/>
  <c r="BC33" i="5" s="1"/>
  <c r="BE33" i="5" s="1"/>
  <c r="E33" i="5"/>
  <c r="BB32" i="5"/>
  <c r="BA32" i="5"/>
  <c r="BC32" i="5" s="1"/>
  <c r="BE32" i="5" s="1"/>
  <c r="E32" i="5"/>
  <c r="BB31" i="5"/>
  <c r="BA31" i="5"/>
  <c r="BC31" i="5" s="1"/>
  <c r="BE31" i="5" s="1"/>
  <c r="E31" i="5"/>
  <c r="BB30" i="5"/>
  <c r="BA30" i="5"/>
  <c r="BC30" i="5" s="1"/>
  <c r="BE30" i="5" s="1"/>
  <c r="E30" i="5"/>
  <c r="BB29" i="5"/>
  <c r="BA29" i="5"/>
  <c r="BC29" i="5" s="1"/>
  <c r="BE29" i="5" s="1"/>
  <c r="E29" i="5"/>
  <c r="BB28" i="5"/>
  <c r="BA28" i="5"/>
  <c r="BC28" i="5" s="1"/>
  <c r="BE28" i="5" s="1"/>
  <c r="BB27" i="5"/>
  <c r="BA27" i="5"/>
  <c r="BC27" i="5" s="1"/>
  <c r="BE27" i="5" s="1"/>
  <c r="E27" i="5"/>
  <c r="BB26" i="5"/>
  <c r="BA26" i="5"/>
  <c r="BC26" i="5" s="1"/>
  <c r="BE26" i="5" s="1"/>
  <c r="E26" i="5"/>
  <c r="BB25" i="5"/>
  <c r="BA25" i="5"/>
  <c r="BC25" i="5" s="1"/>
  <c r="BE25" i="5" s="1"/>
  <c r="E25" i="5"/>
  <c r="BC24" i="5"/>
  <c r="BE24" i="5" s="1"/>
  <c r="BB24" i="5"/>
  <c r="BA24" i="5"/>
  <c r="E24" i="5"/>
  <c r="BB23" i="5"/>
  <c r="BA23" i="5"/>
  <c r="BC23" i="5" s="1"/>
  <c r="BE23" i="5" s="1"/>
  <c r="E23" i="5"/>
  <c r="BB22" i="5"/>
  <c r="BA22" i="5"/>
  <c r="BC22" i="5" s="1"/>
  <c r="BE22" i="5" s="1"/>
  <c r="E22" i="5"/>
  <c r="BB21" i="5"/>
  <c r="BA21" i="5"/>
  <c r="BC21" i="5" s="1"/>
  <c r="BE21" i="5" s="1"/>
  <c r="E21" i="5"/>
  <c r="BB20" i="5"/>
  <c r="F20" i="5"/>
  <c r="BA20" i="5" s="1"/>
  <c r="BC20" i="5" s="1"/>
  <c r="BE20" i="5" s="1"/>
  <c r="E20" i="5"/>
  <c r="BB19" i="5"/>
  <c r="F19" i="5"/>
  <c r="BA19" i="5" s="1"/>
  <c r="BC19" i="5" s="1"/>
  <c r="E19" i="5"/>
  <c r="D19" i="5"/>
  <c r="BE19" i="5" s="1"/>
  <c r="BB18" i="5"/>
  <c r="AY18" i="5"/>
  <c r="AX18" i="5"/>
  <c r="AD18" i="5"/>
  <c r="Z18" i="5"/>
  <c r="V18" i="5"/>
  <c r="BA18" i="5" s="1"/>
  <c r="BC18" i="5" s="1"/>
  <c r="E18" i="5"/>
  <c r="D18" i="5"/>
  <c r="BD17" i="5"/>
  <c r="BB17" i="5"/>
  <c r="AY17" i="5"/>
  <c r="N17" i="5"/>
  <c r="J17" i="5"/>
  <c r="BA17" i="5" s="1"/>
  <c r="BC17" i="5" s="1"/>
  <c r="D17" i="5"/>
  <c r="BE17" i="5" s="1"/>
  <c r="BD16" i="5"/>
  <c r="AY16" i="5"/>
  <c r="AX16" i="5"/>
  <c r="AH16" i="5"/>
  <c r="BA16" i="5" s="1"/>
  <c r="AG16" i="5"/>
  <c r="BB16" i="5" s="1"/>
  <c r="Y16" i="5"/>
  <c r="V16" i="5"/>
  <c r="N16" i="5"/>
  <c r="D16" i="5"/>
  <c r="BD15" i="5"/>
  <c r="AY15" i="5"/>
  <c r="AX15" i="5"/>
  <c r="AL15" i="5"/>
  <c r="AK15" i="5"/>
  <c r="AD15" i="5"/>
  <c r="Y15" i="5"/>
  <c r="BB15" i="5" s="1"/>
  <c r="V15" i="5"/>
  <c r="R15" i="5"/>
  <c r="J15" i="5"/>
  <c r="F15" i="5"/>
  <c r="BA15" i="5" s="1"/>
  <c r="D15" i="5"/>
  <c r="BD14" i="5"/>
  <c r="AY14" i="5"/>
  <c r="AX14" i="5"/>
  <c r="AT14" i="5"/>
  <c r="AD14" i="5"/>
  <c r="V14" i="5"/>
  <c r="U14" i="5"/>
  <c r="BB14" i="5" s="1"/>
  <c r="R14" i="5"/>
  <c r="N14" i="5"/>
  <c r="J14" i="5"/>
  <c r="F14" i="5"/>
  <c r="BA14" i="5" s="1"/>
  <c r="D14" i="5"/>
  <c r="BD13" i="5"/>
  <c r="BB13" i="5"/>
  <c r="BC13" i="5" s="1"/>
  <c r="BE13" i="5" s="1"/>
  <c r="AY13" i="5"/>
  <c r="AX13" i="5"/>
  <c r="N13" i="5"/>
  <c r="M13" i="5"/>
  <c r="J13" i="5"/>
  <c r="I13" i="5"/>
  <c r="F13" i="5"/>
  <c r="BA13" i="5" s="1"/>
  <c r="D13" i="5"/>
  <c r="BD12" i="5"/>
  <c r="AY12" i="5"/>
  <c r="AX12" i="5"/>
  <c r="V12" i="5"/>
  <c r="U12" i="5"/>
  <c r="R12" i="5"/>
  <c r="BA12" i="5" s="1"/>
  <c r="Q12" i="5"/>
  <c r="BB12" i="5" s="1"/>
  <c r="N12" i="5"/>
  <c r="M12" i="5"/>
  <c r="F12" i="5"/>
  <c r="D12" i="5"/>
  <c r="BB11" i="5"/>
  <c r="AY11" i="5"/>
  <c r="AX11" i="5"/>
  <c r="N11" i="5"/>
  <c r="J11" i="5"/>
  <c r="F11" i="5"/>
  <c r="BA11" i="5" s="1"/>
  <c r="BC11" i="5" s="1"/>
  <c r="D11" i="5"/>
  <c r="BE11" i="5" s="1"/>
  <c r="BD10" i="5"/>
  <c r="BB10" i="5"/>
  <c r="BA10" i="5"/>
  <c r="BC10" i="5" s="1"/>
  <c r="AY10" i="5"/>
  <c r="BE10" i="5" s="1"/>
  <c r="AX10" i="5"/>
  <c r="N10" i="5"/>
  <c r="M10" i="5"/>
  <c r="J10" i="5"/>
  <c r="F10" i="5"/>
  <c r="D10" i="5"/>
  <c r="BD9" i="5"/>
  <c r="AY9" i="5"/>
  <c r="AX9" i="5"/>
  <c r="V9" i="5"/>
  <c r="R9" i="5"/>
  <c r="Q9" i="5"/>
  <c r="BB9" i="5" s="1"/>
  <c r="J9" i="5"/>
  <c r="BA9" i="5" s="1"/>
  <c r="BC9" i="5" s="1"/>
  <c r="D9" i="5"/>
  <c r="BE9" i="5" s="1"/>
  <c r="BD8" i="5"/>
  <c r="BB8" i="5"/>
  <c r="AY8" i="5"/>
  <c r="AX8" i="5"/>
  <c r="N8" i="5"/>
  <c r="J8" i="5"/>
  <c r="F8" i="5"/>
  <c r="BA8" i="5" s="1"/>
  <c r="BC8" i="5" s="1"/>
  <c r="BE8" i="5" s="1"/>
  <c r="D8" i="5"/>
  <c r="BD7" i="5"/>
  <c r="BB7" i="5"/>
  <c r="AY7" i="5"/>
  <c r="AX7" i="5"/>
  <c r="R7" i="5"/>
  <c r="N7" i="5"/>
  <c r="J7" i="5"/>
  <c r="F7" i="5"/>
  <c r="BA7" i="5" s="1"/>
  <c r="BC7" i="5" s="1"/>
  <c r="D7" i="5"/>
  <c r="AY6" i="5"/>
  <c r="AX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D6" i="5" s="1"/>
  <c r="G6" i="5"/>
  <c r="F6" i="5"/>
  <c r="BA6" i="5" s="1"/>
  <c r="D6" i="5"/>
  <c r="AY5" i="5"/>
  <c r="AX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BA5" i="5" s="1"/>
  <c r="I5" i="5"/>
  <c r="BB5" i="5" s="1"/>
  <c r="H5" i="5"/>
  <c r="BD5" i="5" s="1"/>
  <c r="G5" i="5"/>
  <c r="F5" i="5"/>
  <c r="D5" i="5"/>
  <c r="AY4" i="5"/>
  <c r="AX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BB4" i="5" s="1"/>
  <c r="H4" i="5"/>
  <c r="BD4" i="5" s="1"/>
  <c r="G4" i="5"/>
  <c r="F4" i="5"/>
  <c r="BA4" i="5" s="1"/>
  <c r="BC4" i="5" s="1"/>
  <c r="D4" i="5"/>
  <c r="BE4" i="5" s="1"/>
  <c r="Q540" i="4"/>
  <c r="N540" i="4"/>
  <c r="M540" i="4"/>
  <c r="I540" i="4"/>
  <c r="Q539" i="4"/>
  <c r="M539" i="4"/>
  <c r="N539" i="4" s="1"/>
  <c r="I539" i="4"/>
  <c r="Q538" i="4"/>
  <c r="M538" i="4"/>
  <c r="I538" i="4"/>
  <c r="Q537" i="4"/>
  <c r="M537" i="4"/>
  <c r="N537" i="4" s="1"/>
  <c r="I537" i="4"/>
  <c r="Q536" i="4"/>
  <c r="M536" i="4"/>
  <c r="N536" i="4" s="1"/>
  <c r="I536" i="4"/>
  <c r="Q535" i="4"/>
  <c r="N535" i="4"/>
  <c r="M535" i="4"/>
  <c r="I535" i="4"/>
  <c r="Q534" i="4"/>
  <c r="M534" i="4"/>
  <c r="N534" i="4" s="1"/>
  <c r="I534" i="4"/>
  <c r="Q533" i="4"/>
  <c r="M533" i="4"/>
  <c r="I533" i="4"/>
  <c r="Q532" i="4"/>
  <c r="M532" i="4"/>
  <c r="N532" i="4" s="1"/>
  <c r="I532" i="4"/>
  <c r="Q531" i="4"/>
  <c r="M531" i="4"/>
  <c r="N531" i="4" s="1"/>
  <c r="I531" i="4"/>
  <c r="Q530" i="4"/>
  <c r="N530" i="4"/>
  <c r="M530" i="4"/>
  <c r="I530" i="4"/>
  <c r="Q529" i="4"/>
  <c r="M529" i="4"/>
  <c r="N529" i="4" s="1"/>
  <c r="I529" i="4"/>
  <c r="Q528" i="4"/>
  <c r="M528" i="4"/>
  <c r="N528" i="4" s="1"/>
  <c r="I528" i="4"/>
  <c r="Q527" i="4"/>
  <c r="M527" i="4"/>
  <c r="N527" i="4" s="1"/>
  <c r="I527" i="4"/>
  <c r="Q526" i="4"/>
  <c r="M526" i="4"/>
  <c r="N526" i="4" s="1"/>
  <c r="I526" i="4"/>
  <c r="Q525" i="4"/>
  <c r="N525" i="4"/>
  <c r="M525" i="4"/>
  <c r="I525" i="4"/>
  <c r="Q524" i="4"/>
  <c r="M524" i="4"/>
  <c r="N524" i="4" s="1"/>
  <c r="I524" i="4"/>
  <c r="Q523" i="4"/>
  <c r="M523" i="4"/>
  <c r="I523" i="4"/>
  <c r="Q522" i="4"/>
  <c r="M522" i="4"/>
  <c r="N522" i="4" s="1"/>
  <c r="I522" i="4"/>
  <c r="Q521" i="4"/>
  <c r="M521" i="4"/>
  <c r="N521" i="4" s="1"/>
  <c r="I521" i="4"/>
  <c r="Q520" i="4"/>
  <c r="N520" i="4"/>
  <c r="M520" i="4"/>
  <c r="I520" i="4"/>
  <c r="Q519" i="4"/>
  <c r="M519" i="4"/>
  <c r="N519" i="4" s="1"/>
  <c r="I519" i="4"/>
  <c r="Q518" i="4"/>
  <c r="M518" i="4"/>
  <c r="N518" i="4" s="1"/>
  <c r="I518" i="4"/>
  <c r="Q517" i="4"/>
  <c r="M517" i="4"/>
  <c r="N517" i="4" s="1"/>
  <c r="I517" i="4"/>
  <c r="Q516" i="4"/>
  <c r="M516" i="4"/>
  <c r="N516" i="4" s="1"/>
  <c r="I516" i="4"/>
  <c r="Q515" i="4"/>
  <c r="N515" i="4"/>
  <c r="M515" i="4"/>
  <c r="I515" i="4"/>
  <c r="Q514" i="4"/>
  <c r="M514" i="4"/>
  <c r="N514" i="4" s="1"/>
  <c r="I514" i="4"/>
  <c r="Q513" i="4"/>
  <c r="M513" i="4"/>
  <c r="N513" i="4" s="1"/>
  <c r="I513" i="4"/>
  <c r="Q512" i="4"/>
  <c r="M512" i="4"/>
  <c r="N512" i="4" s="1"/>
  <c r="I512" i="4"/>
  <c r="Q511" i="4"/>
  <c r="M511" i="4"/>
  <c r="N511" i="4" s="1"/>
  <c r="I511" i="4"/>
  <c r="Q510" i="4"/>
  <c r="N510" i="4"/>
  <c r="M510" i="4"/>
  <c r="I510" i="4"/>
  <c r="Q509" i="4"/>
  <c r="M509" i="4"/>
  <c r="N509" i="4" s="1"/>
  <c r="I509" i="4"/>
  <c r="Q508" i="4"/>
  <c r="M508" i="4"/>
  <c r="I508" i="4"/>
  <c r="Q507" i="4"/>
  <c r="M507" i="4"/>
  <c r="N507" i="4" s="1"/>
  <c r="I507" i="4"/>
  <c r="Q506" i="4"/>
  <c r="M506" i="4"/>
  <c r="N506" i="4" s="1"/>
  <c r="I506" i="4"/>
  <c r="Q505" i="4"/>
  <c r="N505" i="4"/>
  <c r="M505" i="4"/>
  <c r="I505" i="4"/>
  <c r="Q504" i="4"/>
  <c r="M504" i="4"/>
  <c r="N504" i="4" s="1"/>
  <c r="I504" i="4"/>
  <c r="Q503" i="4"/>
  <c r="M503" i="4"/>
  <c r="I503" i="4"/>
  <c r="Q502" i="4"/>
  <c r="M502" i="4"/>
  <c r="N502" i="4" s="1"/>
  <c r="I502" i="4"/>
  <c r="Q501" i="4"/>
  <c r="M501" i="4"/>
  <c r="N501" i="4" s="1"/>
  <c r="I501" i="4"/>
  <c r="Q500" i="4"/>
  <c r="N500" i="4"/>
  <c r="M500" i="4"/>
  <c r="I500" i="4"/>
  <c r="Q499" i="4"/>
  <c r="M499" i="4"/>
  <c r="N499" i="4" s="1"/>
  <c r="I499" i="4"/>
  <c r="Q498" i="4"/>
  <c r="M498" i="4"/>
  <c r="I498" i="4"/>
  <c r="Q497" i="4"/>
  <c r="M497" i="4"/>
  <c r="N497" i="4" s="1"/>
  <c r="I497" i="4"/>
  <c r="Q496" i="4"/>
  <c r="M496" i="4"/>
  <c r="N496" i="4" s="1"/>
  <c r="I496" i="4"/>
  <c r="Q495" i="4"/>
  <c r="N495" i="4"/>
  <c r="M495" i="4"/>
  <c r="I495" i="4"/>
  <c r="Q494" i="4"/>
  <c r="M494" i="4"/>
  <c r="N494" i="4" s="1"/>
  <c r="I494" i="4"/>
  <c r="Q493" i="4"/>
  <c r="M493" i="4"/>
  <c r="I493" i="4"/>
  <c r="Q492" i="4"/>
  <c r="M492" i="4"/>
  <c r="N492" i="4" s="1"/>
  <c r="I492" i="4"/>
  <c r="Q491" i="4"/>
  <c r="M491" i="4"/>
  <c r="N491" i="4" s="1"/>
  <c r="I491" i="4"/>
  <c r="Q490" i="4"/>
  <c r="N490" i="4"/>
  <c r="M490" i="4"/>
  <c r="I490" i="4"/>
  <c r="Q489" i="4"/>
  <c r="M489" i="4"/>
  <c r="N489" i="4" s="1"/>
  <c r="I489" i="4"/>
  <c r="Q488" i="4"/>
  <c r="M488" i="4"/>
  <c r="I488" i="4"/>
  <c r="Q487" i="4"/>
  <c r="M487" i="4"/>
  <c r="N487" i="4" s="1"/>
  <c r="I487" i="4"/>
  <c r="Q486" i="4"/>
  <c r="M486" i="4"/>
  <c r="N486" i="4" s="1"/>
  <c r="I486" i="4"/>
  <c r="Q485" i="4"/>
  <c r="N485" i="4"/>
  <c r="M485" i="4"/>
  <c r="I485" i="4"/>
  <c r="Q484" i="4"/>
  <c r="M484" i="4"/>
  <c r="N484" i="4" s="1"/>
  <c r="I484" i="4"/>
  <c r="Q483" i="4"/>
  <c r="M483" i="4"/>
  <c r="I483" i="4"/>
  <c r="Q482" i="4"/>
  <c r="M482" i="4"/>
  <c r="N482" i="4" s="1"/>
  <c r="I482" i="4"/>
  <c r="Q481" i="4"/>
  <c r="M481" i="4"/>
  <c r="N481" i="4" s="1"/>
  <c r="I481" i="4"/>
  <c r="Q480" i="4"/>
  <c r="N480" i="4"/>
  <c r="M480" i="4"/>
  <c r="I480" i="4"/>
  <c r="Q479" i="4"/>
  <c r="M479" i="4"/>
  <c r="N479" i="4" s="1"/>
  <c r="I479" i="4"/>
  <c r="Q478" i="4"/>
  <c r="M478" i="4"/>
  <c r="I478" i="4"/>
  <c r="Q477" i="4"/>
  <c r="M477" i="4"/>
  <c r="N477" i="4" s="1"/>
  <c r="I477" i="4"/>
  <c r="Q476" i="4"/>
  <c r="M476" i="4"/>
  <c r="N476" i="4" s="1"/>
  <c r="I476" i="4"/>
  <c r="Q475" i="4"/>
  <c r="N475" i="4"/>
  <c r="M475" i="4"/>
  <c r="I475" i="4"/>
  <c r="Q474" i="4"/>
  <c r="M474" i="4"/>
  <c r="N474" i="4" s="1"/>
  <c r="I474" i="4"/>
  <c r="Q473" i="4"/>
  <c r="M473" i="4"/>
  <c r="I473" i="4"/>
  <c r="Q472" i="4"/>
  <c r="M472" i="4"/>
  <c r="N472" i="4" s="1"/>
  <c r="I472" i="4"/>
  <c r="Q471" i="4"/>
  <c r="M471" i="4"/>
  <c r="N471" i="4" s="1"/>
  <c r="I471" i="4"/>
  <c r="Q470" i="4"/>
  <c r="N470" i="4"/>
  <c r="M470" i="4"/>
  <c r="I470" i="4"/>
  <c r="Q469" i="4"/>
  <c r="M469" i="4"/>
  <c r="N469" i="4" s="1"/>
  <c r="I469" i="4"/>
  <c r="Q468" i="4"/>
  <c r="M468" i="4"/>
  <c r="N468" i="4" s="1"/>
  <c r="I468" i="4"/>
  <c r="Q467" i="4"/>
  <c r="M467" i="4"/>
  <c r="N467" i="4" s="1"/>
  <c r="I467" i="4"/>
  <c r="Q466" i="4"/>
  <c r="M466" i="4"/>
  <c r="N466" i="4" s="1"/>
  <c r="I466" i="4"/>
  <c r="Q465" i="4"/>
  <c r="N465" i="4"/>
  <c r="M465" i="4"/>
  <c r="I465" i="4"/>
  <c r="Q464" i="4"/>
  <c r="M464" i="4"/>
  <c r="N464" i="4" s="1"/>
  <c r="I464" i="4"/>
  <c r="Q463" i="4"/>
  <c r="M463" i="4"/>
  <c r="N463" i="4" s="1"/>
  <c r="I463" i="4"/>
  <c r="Q462" i="4"/>
  <c r="M462" i="4"/>
  <c r="N462" i="4" s="1"/>
  <c r="I462" i="4"/>
  <c r="Q461" i="4"/>
  <c r="M461" i="4"/>
  <c r="N461" i="4" s="1"/>
  <c r="I461" i="4"/>
  <c r="Q460" i="4"/>
  <c r="N460" i="4"/>
  <c r="M460" i="4"/>
  <c r="I460" i="4"/>
  <c r="Q459" i="4"/>
  <c r="M459" i="4"/>
  <c r="N459" i="4" s="1"/>
  <c r="I459" i="4"/>
  <c r="Q458" i="4"/>
  <c r="M458" i="4"/>
  <c r="I458" i="4"/>
  <c r="Q457" i="4"/>
  <c r="M457" i="4"/>
  <c r="N457" i="4" s="1"/>
  <c r="I457" i="4"/>
  <c r="Q456" i="4"/>
  <c r="M456" i="4"/>
  <c r="N456" i="4" s="1"/>
  <c r="I456" i="4"/>
  <c r="Q455" i="4"/>
  <c r="N455" i="4"/>
  <c r="M455" i="4"/>
  <c r="I455" i="4"/>
  <c r="Q454" i="4"/>
  <c r="M454" i="4"/>
  <c r="N454" i="4" s="1"/>
  <c r="I454" i="4"/>
  <c r="Q453" i="4"/>
  <c r="M453" i="4"/>
  <c r="I453" i="4"/>
  <c r="Q452" i="4"/>
  <c r="M452" i="4"/>
  <c r="N452" i="4" s="1"/>
  <c r="I452" i="4"/>
  <c r="Q451" i="4"/>
  <c r="M451" i="4"/>
  <c r="N451" i="4" s="1"/>
  <c r="I451" i="4"/>
  <c r="Q450" i="4"/>
  <c r="N450" i="4"/>
  <c r="M450" i="4"/>
  <c r="I450" i="4"/>
  <c r="Q449" i="4"/>
  <c r="M449" i="4"/>
  <c r="N449" i="4" s="1"/>
  <c r="I449" i="4"/>
  <c r="Q448" i="4"/>
  <c r="M448" i="4"/>
  <c r="I448" i="4"/>
  <c r="Q447" i="4"/>
  <c r="M447" i="4"/>
  <c r="N447" i="4" s="1"/>
  <c r="I447" i="4"/>
  <c r="Q446" i="4"/>
  <c r="M446" i="4"/>
  <c r="N446" i="4" s="1"/>
  <c r="I446" i="4"/>
  <c r="Q445" i="4"/>
  <c r="N445" i="4"/>
  <c r="M445" i="4"/>
  <c r="I445" i="4"/>
  <c r="Q444" i="4"/>
  <c r="M444" i="4"/>
  <c r="N444" i="4" s="1"/>
  <c r="I444" i="4"/>
  <c r="Q443" i="4"/>
  <c r="M443" i="4"/>
  <c r="N443" i="4" s="1"/>
  <c r="I443" i="4"/>
  <c r="Q442" i="4"/>
  <c r="M442" i="4"/>
  <c r="N442" i="4" s="1"/>
  <c r="I442" i="4"/>
  <c r="Q441" i="4"/>
  <c r="N441" i="4"/>
  <c r="M441" i="4"/>
  <c r="I441" i="4"/>
  <c r="Q440" i="4"/>
  <c r="N440" i="4"/>
  <c r="M440" i="4"/>
  <c r="I440" i="4"/>
  <c r="Q439" i="4"/>
  <c r="M439" i="4"/>
  <c r="N439" i="4" s="1"/>
  <c r="I439" i="4"/>
  <c r="Q438" i="4"/>
  <c r="M438" i="4"/>
  <c r="N438" i="4" s="1"/>
  <c r="I438" i="4"/>
  <c r="Q437" i="4"/>
  <c r="M437" i="4"/>
  <c r="N437" i="4" s="1"/>
  <c r="I437" i="4"/>
  <c r="Q436" i="4"/>
  <c r="M436" i="4"/>
  <c r="N436" i="4" s="1"/>
  <c r="I436" i="4"/>
  <c r="Q435" i="4"/>
  <c r="N435" i="4"/>
  <c r="M435" i="4"/>
  <c r="I435" i="4"/>
  <c r="Q434" i="4"/>
  <c r="M434" i="4"/>
  <c r="N434" i="4" s="1"/>
  <c r="I434" i="4"/>
  <c r="Q433" i="4"/>
  <c r="M433" i="4"/>
  <c r="N433" i="4" s="1"/>
  <c r="I433" i="4"/>
  <c r="Q432" i="4"/>
  <c r="M432" i="4"/>
  <c r="N432" i="4" s="1"/>
  <c r="I432" i="4"/>
  <c r="Q431" i="4"/>
  <c r="M431" i="4"/>
  <c r="N431" i="4" s="1"/>
  <c r="I431" i="4"/>
  <c r="Q430" i="4"/>
  <c r="N430" i="4"/>
  <c r="M430" i="4"/>
  <c r="I430" i="4"/>
  <c r="Q429" i="4"/>
  <c r="M429" i="4"/>
  <c r="N429" i="4" s="1"/>
  <c r="I429" i="4"/>
  <c r="Q428" i="4"/>
  <c r="M428" i="4"/>
  <c r="N428" i="4" s="1"/>
  <c r="I428" i="4"/>
  <c r="Q427" i="4"/>
  <c r="M427" i="4"/>
  <c r="N427" i="4" s="1"/>
  <c r="I427" i="4"/>
  <c r="Q426" i="4"/>
  <c r="M426" i="4"/>
  <c r="N426" i="4" s="1"/>
  <c r="I426" i="4"/>
  <c r="Q425" i="4"/>
  <c r="N425" i="4"/>
  <c r="M425" i="4"/>
  <c r="I425" i="4"/>
  <c r="Q424" i="4"/>
  <c r="M424" i="4"/>
  <c r="N424" i="4" s="1"/>
  <c r="I424" i="4"/>
  <c r="Q423" i="4"/>
  <c r="M423" i="4"/>
  <c r="N423" i="4" s="1"/>
  <c r="I423" i="4"/>
  <c r="Q422" i="4"/>
  <c r="M422" i="4"/>
  <c r="N422" i="4" s="1"/>
  <c r="I422" i="4"/>
  <c r="Q421" i="4"/>
  <c r="M421" i="4"/>
  <c r="N421" i="4" s="1"/>
  <c r="I421" i="4"/>
  <c r="Q420" i="4"/>
  <c r="N420" i="4"/>
  <c r="M420" i="4"/>
  <c r="I420" i="4"/>
  <c r="Q419" i="4"/>
  <c r="M419" i="4"/>
  <c r="N419" i="4" s="1"/>
  <c r="I419" i="4"/>
  <c r="Q418" i="4"/>
  <c r="M418" i="4"/>
  <c r="N418" i="4" s="1"/>
  <c r="I418" i="4"/>
  <c r="Q417" i="4"/>
  <c r="M417" i="4"/>
  <c r="N417" i="4" s="1"/>
  <c r="I417" i="4"/>
  <c r="Q416" i="4"/>
  <c r="M416" i="4"/>
  <c r="N416" i="4" s="1"/>
  <c r="I416" i="4"/>
  <c r="Q415" i="4"/>
  <c r="N415" i="4"/>
  <c r="M415" i="4"/>
  <c r="I415" i="4"/>
  <c r="Q414" i="4"/>
  <c r="M414" i="4"/>
  <c r="N414" i="4" s="1"/>
  <c r="I414" i="4"/>
  <c r="Q413" i="4"/>
  <c r="M413" i="4"/>
  <c r="N413" i="4" s="1"/>
  <c r="I413" i="4"/>
  <c r="Q412" i="4"/>
  <c r="M412" i="4"/>
  <c r="N412" i="4" s="1"/>
  <c r="I412" i="4"/>
  <c r="Q411" i="4"/>
  <c r="M411" i="4"/>
  <c r="N411" i="4" s="1"/>
  <c r="I411" i="4"/>
  <c r="Q410" i="4"/>
  <c r="N410" i="4"/>
  <c r="M410" i="4"/>
  <c r="I410" i="4"/>
  <c r="Q409" i="4"/>
  <c r="M409" i="4"/>
  <c r="N409" i="4" s="1"/>
  <c r="I409" i="4"/>
  <c r="Q408" i="4"/>
  <c r="M408" i="4"/>
  <c r="N408" i="4" s="1"/>
  <c r="I408" i="4"/>
  <c r="Q407" i="4"/>
  <c r="M407" i="4"/>
  <c r="N407" i="4" s="1"/>
  <c r="I407" i="4"/>
  <c r="Q406" i="4"/>
  <c r="M406" i="4"/>
  <c r="N406" i="4" s="1"/>
  <c r="I406" i="4"/>
  <c r="Q405" i="4"/>
  <c r="N405" i="4"/>
  <c r="M405" i="4"/>
  <c r="I405" i="4"/>
  <c r="Q404" i="4"/>
  <c r="M404" i="4"/>
  <c r="N404" i="4" s="1"/>
  <c r="I404" i="4"/>
  <c r="Q403" i="4"/>
  <c r="M403" i="4"/>
  <c r="N403" i="4" s="1"/>
  <c r="I403" i="4"/>
  <c r="Q402" i="4"/>
  <c r="M402" i="4"/>
  <c r="N402" i="4" s="1"/>
  <c r="I402" i="4"/>
  <c r="Q401" i="4"/>
  <c r="M401" i="4"/>
  <c r="N401" i="4" s="1"/>
  <c r="I401" i="4"/>
  <c r="Q400" i="4"/>
  <c r="N400" i="4"/>
  <c r="M400" i="4"/>
  <c r="I400" i="4"/>
  <c r="Q399" i="4"/>
  <c r="M399" i="4"/>
  <c r="N399" i="4" s="1"/>
  <c r="I399" i="4"/>
  <c r="Q398" i="4"/>
  <c r="M398" i="4"/>
  <c r="N398" i="4" s="1"/>
  <c r="I398" i="4"/>
  <c r="Q397" i="4"/>
  <c r="M397" i="4"/>
  <c r="N397" i="4" s="1"/>
  <c r="I397" i="4"/>
  <c r="Q396" i="4"/>
  <c r="M396" i="4"/>
  <c r="N396" i="4" s="1"/>
  <c r="I396" i="4"/>
  <c r="Q395" i="4"/>
  <c r="N395" i="4"/>
  <c r="M395" i="4"/>
  <c r="I395" i="4"/>
  <c r="Q394" i="4"/>
  <c r="M394" i="4"/>
  <c r="N394" i="4" s="1"/>
  <c r="I394" i="4"/>
  <c r="Q393" i="4"/>
  <c r="N393" i="4"/>
  <c r="M393" i="4"/>
  <c r="I393" i="4"/>
  <c r="Q392" i="4"/>
  <c r="M392" i="4"/>
  <c r="N392" i="4" s="1"/>
  <c r="I392" i="4"/>
  <c r="Q391" i="4"/>
  <c r="M391" i="4"/>
  <c r="N391" i="4" s="1"/>
  <c r="I391" i="4"/>
  <c r="Q390" i="4"/>
  <c r="N390" i="4"/>
  <c r="M390" i="4"/>
  <c r="I390" i="4"/>
  <c r="Q389" i="4"/>
  <c r="M389" i="4"/>
  <c r="N389" i="4" s="1"/>
  <c r="I389" i="4"/>
  <c r="Q388" i="4"/>
  <c r="M388" i="4"/>
  <c r="N388" i="4" s="1"/>
  <c r="I388" i="4"/>
  <c r="Q387" i="4"/>
  <c r="M387" i="4"/>
  <c r="N387" i="4" s="1"/>
  <c r="I387" i="4"/>
  <c r="Q386" i="4"/>
  <c r="M386" i="4"/>
  <c r="N386" i="4" s="1"/>
  <c r="I386" i="4"/>
  <c r="Q385" i="4"/>
  <c r="N385" i="4"/>
  <c r="M385" i="4"/>
  <c r="I385" i="4"/>
  <c r="Q384" i="4"/>
  <c r="M384" i="4"/>
  <c r="N384" i="4" s="1"/>
  <c r="I384" i="4"/>
  <c r="Q383" i="4"/>
  <c r="N383" i="4"/>
  <c r="M383" i="4"/>
  <c r="I383" i="4"/>
  <c r="Q382" i="4"/>
  <c r="M382" i="4"/>
  <c r="N382" i="4" s="1"/>
  <c r="I382" i="4"/>
  <c r="Q381" i="4"/>
  <c r="M381" i="4"/>
  <c r="N381" i="4" s="1"/>
  <c r="I381" i="4"/>
  <c r="Q380" i="4"/>
  <c r="N380" i="4"/>
  <c r="M380" i="4"/>
  <c r="I380" i="4"/>
  <c r="Q379" i="4"/>
  <c r="M379" i="4"/>
  <c r="N379" i="4" s="1"/>
  <c r="I379" i="4"/>
  <c r="Q378" i="4"/>
  <c r="M378" i="4"/>
  <c r="N378" i="4" s="1"/>
  <c r="I378" i="4"/>
  <c r="Q377" i="4"/>
  <c r="M377" i="4"/>
  <c r="N377" i="4" s="1"/>
  <c r="I377" i="4"/>
  <c r="Q376" i="4"/>
  <c r="M376" i="4"/>
  <c r="N376" i="4" s="1"/>
  <c r="I376" i="4"/>
  <c r="Q375" i="4"/>
  <c r="N375" i="4"/>
  <c r="M375" i="4"/>
  <c r="I375" i="4"/>
  <c r="Q374" i="4"/>
  <c r="M374" i="4"/>
  <c r="N374" i="4" s="1"/>
  <c r="I374" i="4"/>
  <c r="Q373" i="4"/>
  <c r="M373" i="4"/>
  <c r="N373" i="4" s="1"/>
  <c r="I373" i="4"/>
  <c r="Q372" i="4"/>
  <c r="N372" i="4"/>
  <c r="M372" i="4"/>
  <c r="I372" i="4"/>
  <c r="Q371" i="4"/>
  <c r="M371" i="4"/>
  <c r="N371" i="4" s="1"/>
  <c r="I371" i="4"/>
  <c r="Q370" i="4"/>
  <c r="N370" i="4"/>
  <c r="M370" i="4"/>
  <c r="I370" i="4"/>
  <c r="Q369" i="4"/>
  <c r="M369" i="4"/>
  <c r="N369" i="4" s="1"/>
  <c r="I369" i="4"/>
  <c r="Q368" i="4"/>
  <c r="M368" i="4"/>
  <c r="N368" i="4" s="1"/>
  <c r="I368" i="4"/>
  <c r="Q367" i="4"/>
  <c r="M367" i="4"/>
  <c r="N367" i="4" s="1"/>
  <c r="I367" i="4"/>
  <c r="Q366" i="4"/>
  <c r="M366" i="4"/>
  <c r="N366" i="4" s="1"/>
  <c r="I366" i="4"/>
  <c r="Q365" i="4"/>
  <c r="N365" i="4"/>
  <c r="M365" i="4"/>
  <c r="I365" i="4"/>
  <c r="Q364" i="4"/>
  <c r="M364" i="4"/>
  <c r="N364" i="4" s="1"/>
  <c r="I364" i="4"/>
  <c r="T363" i="4"/>
  <c r="Q363" i="4"/>
  <c r="M363" i="4"/>
  <c r="N363" i="4" s="1"/>
  <c r="I363" i="4"/>
  <c r="Q362" i="4"/>
  <c r="M362" i="4"/>
  <c r="N362" i="4" s="1"/>
  <c r="I362" i="4"/>
  <c r="Q361" i="4"/>
  <c r="M361" i="4"/>
  <c r="N361" i="4" s="1"/>
  <c r="I361" i="4"/>
  <c r="Q360" i="4"/>
  <c r="M360" i="4"/>
  <c r="N360" i="4" s="1"/>
  <c r="I360" i="4"/>
  <c r="Q359" i="4"/>
  <c r="M359" i="4"/>
  <c r="N359" i="4" s="1"/>
  <c r="I359" i="4"/>
  <c r="Q358" i="4"/>
  <c r="M358" i="4"/>
  <c r="N358" i="4" s="1"/>
  <c r="I358" i="4"/>
  <c r="Q357" i="4"/>
  <c r="M357" i="4"/>
  <c r="N357" i="4" s="1"/>
  <c r="I357" i="4"/>
  <c r="Q356" i="4"/>
  <c r="M356" i="4"/>
  <c r="N356" i="4" s="1"/>
  <c r="I356" i="4"/>
  <c r="Q355" i="4"/>
  <c r="M355" i="4"/>
  <c r="N355" i="4" s="1"/>
  <c r="I355" i="4"/>
  <c r="Q354" i="4"/>
  <c r="M354" i="4"/>
  <c r="N354" i="4" s="1"/>
  <c r="I354" i="4"/>
  <c r="Q353" i="4"/>
  <c r="M353" i="4"/>
  <c r="N353" i="4" s="1"/>
  <c r="I353" i="4"/>
  <c r="Q352" i="4"/>
  <c r="M352" i="4"/>
  <c r="N352" i="4" s="1"/>
  <c r="I352" i="4"/>
  <c r="Q351" i="4"/>
  <c r="M351" i="4"/>
  <c r="N351" i="4" s="1"/>
  <c r="I351" i="4"/>
  <c r="Q350" i="4"/>
  <c r="M350" i="4"/>
  <c r="N350" i="4" s="1"/>
  <c r="I350" i="4"/>
  <c r="Q349" i="4"/>
  <c r="M349" i="4"/>
  <c r="N349" i="4" s="1"/>
  <c r="I349" i="4"/>
  <c r="Q348" i="4"/>
  <c r="M348" i="4"/>
  <c r="N348" i="4" s="1"/>
  <c r="I348" i="4"/>
  <c r="Q347" i="4"/>
  <c r="M347" i="4"/>
  <c r="N347" i="4" s="1"/>
  <c r="I347" i="4"/>
  <c r="Q346" i="4"/>
  <c r="M346" i="4"/>
  <c r="N346" i="4" s="1"/>
  <c r="I346" i="4"/>
  <c r="Q345" i="4"/>
  <c r="M345" i="4"/>
  <c r="N345" i="4" s="1"/>
  <c r="I345" i="4"/>
  <c r="Q344" i="4"/>
  <c r="M344" i="4"/>
  <c r="N344" i="4" s="1"/>
  <c r="I344" i="4"/>
  <c r="Q343" i="4"/>
  <c r="M343" i="4"/>
  <c r="N343" i="4" s="1"/>
  <c r="I343" i="4"/>
  <c r="Q342" i="4"/>
  <c r="M342" i="4"/>
  <c r="N342" i="4" s="1"/>
  <c r="I342" i="4"/>
  <c r="Q341" i="4"/>
  <c r="M341" i="4"/>
  <c r="N341" i="4" s="1"/>
  <c r="I341" i="4"/>
  <c r="Q340" i="4"/>
  <c r="M340" i="4"/>
  <c r="N340" i="4" s="1"/>
  <c r="I340" i="4"/>
  <c r="Q339" i="4"/>
  <c r="M339" i="4"/>
  <c r="N339" i="4" s="1"/>
  <c r="I339" i="4"/>
  <c r="Q338" i="4"/>
  <c r="M338" i="4"/>
  <c r="N338" i="4" s="1"/>
  <c r="I338" i="4"/>
  <c r="Q337" i="4"/>
  <c r="M337" i="4"/>
  <c r="N337" i="4" s="1"/>
  <c r="I337" i="4"/>
  <c r="Q336" i="4"/>
  <c r="M336" i="4"/>
  <c r="N336" i="4" s="1"/>
  <c r="I336" i="4"/>
  <c r="Q335" i="4"/>
  <c r="M335" i="4"/>
  <c r="N335" i="4" s="1"/>
  <c r="I335" i="4"/>
  <c r="Q334" i="4"/>
  <c r="M334" i="4"/>
  <c r="N334" i="4" s="1"/>
  <c r="I334" i="4"/>
  <c r="Q333" i="4"/>
  <c r="M333" i="4"/>
  <c r="N333" i="4" s="1"/>
  <c r="I333" i="4"/>
  <c r="Q332" i="4"/>
  <c r="M332" i="4"/>
  <c r="N332" i="4" s="1"/>
  <c r="I332" i="4"/>
  <c r="Q331" i="4"/>
  <c r="M331" i="4"/>
  <c r="N331" i="4" s="1"/>
  <c r="I331" i="4"/>
  <c r="Q330" i="4"/>
  <c r="M330" i="4"/>
  <c r="N330" i="4" s="1"/>
  <c r="I330" i="4"/>
  <c r="Q329" i="4"/>
  <c r="M329" i="4"/>
  <c r="N329" i="4" s="1"/>
  <c r="I329" i="4"/>
  <c r="Q328" i="4"/>
  <c r="M328" i="4"/>
  <c r="N328" i="4" s="1"/>
  <c r="I328" i="4"/>
  <c r="Q327" i="4"/>
  <c r="M327" i="4"/>
  <c r="N327" i="4" s="1"/>
  <c r="I327" i="4"/>
  <c r="Q326" i="4"/>
  <c r="M326" i="4"/>
  <c r="N326" i="4" s="1"/>
  <c r="I326" i="4"/>
  <c r="Q325" i="4"/>
  <c r="M325" i="4"/>
  <c r="N325" i="4" s="1"/>
  <c r="I325" i="4"/>
  <c r="Q324" i="4"/>
  <c r="M324" i="4"/>
  <c r="N324" i="4" s="1"/>
  <c r="I324" i="4"/>
  <c r="Q323" i="4"/>
  <c r="M323" i="4"/>
  <c r="N323" i="4" s="1"/>
  <c r="I323" i="4"/>
  <c r="Q322" i="4"/>
  <c r="M322" i="4"/>
  <c r="N322" i="4" s="1"/>
  <c r="I322" i="4"/>
  <c r="Q321" i="4"/>
  <c r="M321" i="4"/>
  <c r="N321" i="4" s="1"/>
  <c r="I321" i="4"/>
  <c r="Q320" i="4"/>
  <c r="M320" i="4"/>
  <c r="N320" i="4" s="1"/>
  <c r="I320" i="4"/>
  <c r="Q319" i="4"/>
  <c r="M319" i="4"/>
  <c r="N319" i="4" s="1"/>
  <c r="I319" i="4"/>
  <c r="Q318" i="4"/>
  <c r="M318" i="4"/>
  <c r="N318" i="4" s="1"/>
  <c r="I318" i="4"/>
  <c r="Q317" i="4"/>
  <c r="M317" i="4"/>
  <c r="N317" i="4" s="1"/>
  <c r="I317" i="4"/>
  <c r="Q316" i="4"/>
  <c r="M316" i="4"/>
  <c r="N316" i="4" s="1"/>
  <c r="I316" i="4"/>
  <c r="Q315" i="4"/>
  <c r="M315" i="4"/>
  <c r="N315" i="4" s="1"/>
  <c r="I315" i="4"/>
  <c r="Q314" i="4"/>
  <c r="M314" i="4"/>
  <c r="N314" i="4" s="1"/>
  <c r="I314" i="4"/>
  <c r="Q313" i="4"/>
  <c r="M313" i="4"/>
  <c r="N313" i="4" s="1"/>
  <c r="I313" i="4"/>
  <c r="Q312" i="4"/>
  <c r="M312" i="4"/>
  <c r="N312" i="4" s="1"/>
  <c r="I312" i="4"/>
  <c r="Q311" i="4"/>
  <c r="M311" i="4"/>
  <c r="N311" i="4" s="1"/>
  <c r="I311" i="4"/>
  <c r="Q310" i="4"/>
  <c r="M310" i="4"/>
  <c r="N310" i="4" s="1"/>
  <c r="I310" i="4"/>
  <c r="Q309" i="4"/>
  <c r="M309" i="4"/>
  <c r="N309" i="4" s="1"/>
  <c r="I309" i="4"/>
  <c r="Q308" i="4"/>
  <c r="M308" i="4"/>
  <c r="N308" i="4" s="1"/>
  <c r="I308" i="4"/>
  <c r="Q307" i="4"/>
  <c r="M307" i="4"/>
  <c r="N307" i="4" s="1"/>
  <c r="I307" i="4"/>
  <c r="Q306" i="4"/>
  <c r="M306" i="4"/>
  <c r="N306" i="4" s="1"/>
  <c r="I306" i="4"/>
  <c r="Q305" i="4"/>
  <c r="M305" i="4"/>
  <c r="N305" i="4" s="1"/>
  <c r="I305" i="4"/>
  <c r="Q304" i="4"/>
  <c r="M304" i="4"/>
  <c r="N304" i="4" s="1"/>
  <c r="I304" i="4"/>
  <c r="Q303" i="4"/>
  <c r="M303" i="4"/>
  <c r="N303" i="4" s="1"/>
  <c r="I303" i="4"/>
  <c r="Q302" i="4"/>
  <c r="M302" i="4"/>
  <c r="N302" i="4" s="1"/>
  <c r="I302" i="4"/>
  <c r="Q301" i="4"/>
  <c r="M301" i="4"/>
  <c r="N301" i="4" s="1"/>
  <c r="I301" i="4"/>
  <c r="Q300" i="4"/>
  <c r="M300" i="4"/>
  <c r="N300" i="4" s="1"/>
  <c r="I300" i="4"/>
  <c r="Q299" i="4"/>
  <c r="M299" i="4"/>
  <c r="N299" i="4" s="1"/>
  <c r="I299" i="4"/>
  <c r="Q298" i="4"/>
  <c r="M298" i="4"/>
  <c r="N298" i="4" s="1"/>
  <c r="I298" i="4"/>
  <c r="Q297" i="4"/>
  <c r="M297" i="4"/>
  <c r="N297" i="4" s="1"/>
  <c r="I297" i="4"/>
  <c r="Q296" i="4"/>
  <c r="M296" i="4"/>
  <c r="N296" i="4" s="1"/>
  <c r="I296" i="4"/>
  <c r="Q295" i="4"/>
  <c r="M295" i="4"/>
  <c r="N295" i="4" s="1"/>
  <c r="I295" i="4"/>
  <c r="Q294" i="4"/>
  <c r="M294" i="4"/>
  <c r="N294" i="4" s="1"/>
  <c r="I294" i="4"/>
  <c r="Q293" i="4"/>
  <c r="M293" i="4"/>
  <c r="N293" i="4" s="1"/>
  <c r="I293" i="4"/>
  <c r="Q292" i="4"/>
  <c r="M292" i="4"/>
  <c r="N292" i="4" s="1"/>
  <c r="I292" i="4"/>
  <c r="Q291" i="4"/>
  <c r="M291" i="4"/>
  <c r="N291" i="4" s="1"/>
  <c r="I291" i="4"/>
  <c r="Q290" i="4"/>
  <c r="M290" i="4"/>
  <c r="N290" i="4" s="1"/>
  <c r="I290" i="4"/>
  <c r="Q289" i="4"/>
  <c r="M289" i="4"/>
  <c r="N289" i="4" s="1"/>
  <c r="I289" i="4"/>
  <c r="Q288" i="4"/>
  <c r="M288" i="4"/>
  <c r="N288" i="4" s="1"/>
  <c r="I288" i="4"/>
  <c r="Q287" i="4"/>
  <c r="M287" i="4"/>
  <c r="N287" i="4" s="1"/>
  <c r="I287" i="4"/>
  <c r="Q286" i="4"/>
  <c r="M286" i="4"/>
  <c r="N286" i="4" s="1"/>
  <c r="I286" i="4"/>
  <c r="Q285" i="4"/>
  <c r="M285" i="4"/>
  <c r="N285" i="4" s="1"/>
  <c r="I285" i="4"/>
  <c r="Q284" i="4"/>
  <c r="M284" i="4"/>
  <c r="N284" i="4" s="1"/>
  <c r="I284" i="4"/>
  <c r="Q283" i="4"/>
  <c r="M283" i="4"/>
  <c r="N283" i="4" s="1"/>
  <c r="I283" i="4"/>
  <c r="Q282" i="4"/>
  <c r="M282" i="4"/>
  <c r="N282" i="4" s="1"/>
  <c r="I282" i="4"/>
  <c r="Q281" i="4"/>
  <c r="M281" i="4"/>
  <c r="N281" i="4" s="1"/>
  <c r="I281" i="4"/>
  <c r="Q280" i="4"/>
  <c r="M280" i="4"/>
  <c r="N280" i="4" s="1"/>
  <c r="I280" i="4"/>
  <c r="Q279" i="4"/>
  <c r="M279" i="4"/>
  <c r="N279" i="4" s="1"/>
  <c r="I279" i="4"/>
  <c r="Q278" i="4"/>
  <c r="M278" i="4"/>
  <c r="N278" i="4" s="1"/>
  <c r="I278" i="4"/>
  <c r="Q277" i="4"/>
  <c r="M277" i="4"/>
  <c r="N277" i="4" s="1"/>
  <c r="I277" i="4"/>
  <c r="Q276" i="4"/>
  <c r="M276" i="4"/>
  <c r="N276" i="4" s="1"/>
  <c r="I276" i="4"/>
  <c r="Q275" i="4"/>
  <c r="M275" i="4"/>
  <c r="N275" i="4" s="1"/>
  <c r="I275" i="4"/>
  <c r="Q274" i="4"/>
  <c r="M274" i="4"/>
  <c r="N274" i="4" s="1"/>
  <c r="I274" i="4"/>
  <c r="Q273" i="4"/>
  <c r="M273" i="4"/>
  <c r="N273" i="4" s="1"/>
  <c r="I273" i="4"/>
  <c r="Q272" i="4"/>
  <c r="M272" i="4"/>
  <c r="N272" i="4" s="1"/>
  <c r="I272" i="4"/>
  <c r="Q271" i="4"/>
  <c r="M271" i="4"/>
  <c r="N271" i="4" s="1"/>
  <c r="I271" i="4"/>
  <c r="Q270" i="4"/>
  <c r="M270" i="4"/>
  <c r="N270" i="4" s="1"/>
  <c r="I270" i="4"/>
  <c r="Q269" i="4"/>
  <c r="M269" i="4"/>
  <c r="N269" i="4" s="1"/>
  <c r="I269" i="4"/>
  <c r="Q268" i="4"/>
  <c r="M268" i="4"/>
  <c r="N268" i="4" s="1"/>
  <c r="I268" i="4"/>
  <c r="Q267" i="4"/>
  <c r="M267" i="4"/>
  <c r="N267" i="4" s="1"/>
  <c r="I267" i="4"/>
  <c r="Q266" i="4"/>
  <c r="M266" i="4"/>
  <c r="N266" i="4" s="1"/>
  <c r="I266" i="4"/>
  <c r="Q265" i="4"/>
  <c r="M265" i="4"/>
  <c r="N265" i="4" s="1"/>
  <c r="I265" i="4"/>
  <c r="Q264" i="4"/>
  <c r="M264" i="4"/>
  <c r="N264" i="4" s="1"/>
  <c r="I264" i="4"/>
  <c r="Q263" i="4"/>
  <c r="M263" i="4"/>
  <c r="N263" i="4" s="1"/>
  <c r="I263" i="4"/>
  <c r="Q262" i="4"/>
  <c r="M262" i="4"/>
  <c r="N262" i="4" s="1"/>
  <c r="I262" i="4"/>
  <c r="Q261" i="4"/>
  <c r="M261" i="4"/>
  <c r="N261" i="4" s="1"/>
  <c r="I261" i="4"/>
  <c r="Q260" i="4"/>
  <c r="M260" i="4"/>
  <c r="N260" i="4" s="1"/>
  <c r="I260" i="4"/>
  <c r="Q259" i="4"/>
  <c r="M259" i="4"/>
  <c r="N259" i="4" s="1"/>
  <c r="I259" i="4"/>
  <c r="Q258" i="4"/>
  <c r="M258" i="4"/>
  <c r="N258" i="4" s="1"/>
  <c r="I258" i="4"/>
  <c r="Q257" i="4"/>
  <c r="M257" i="4"/>
  <c r="N257" i="4" s="1"/>
  <c r="I257" i="4"/>
  <c r="Q256" i="4"/>
  <c r="M256" i="4"/>
  <c r="N256" i="4" s="1"/>
  <c r="I256" i="4"/>
  <c r="Q255" i="4"/>
  <c r="M255" i="4"/>
  <c r="N255" i="4" s="1"/>
  <c r="I255" i="4"/>
  <c r="Q254" i="4"/>
  <c r="M254" i="4"/>
  <c r="N254" i="4" s="1"/>
  <c r="I254" i="4"/>
  <c r="Q253" i="4"/>
  <c r="M253" i="4"/>
  <c r="N253" i="4" s="1"/>
  <c r="I253" i="4"/>
  <c r="Q252" i="4"/>
  <c r="M252" i="4"/>
  <c r="N252" i="4" s="1"/>
  <c r="I252" i="4"/>
  <c r="Q251" i="4"/>
  <c r="M251" i="4"/>
  <c r="N251" i="4" s="1"/>
  <c r="I251" i="4"/>
  <c r="Q250" i="4"/>
  <c r="M250" i="4"/>
  <c r="N250" i="4" s="1"/>
  <c r="I250" i="4"/>
  <c r="Q249" i="4"/>
  <c r="M249" i="4"/>
  <c r="N249" i="4" s="1"/>
  <c r="I249" i="4"/>
  <c r="Q248" i="4"/>
  <c r="M248" i="4"/>
  <c r="N248" i="4" s="1"/>
  <c r="I248" i="4"/>
  <c r="Q247" i="4"/>
  <c r="M247" i="4"/>
  <c r="N247" i="4" s="1"/>
  <c r="I247" i="4"/>
  <c r="Q246" i="4"/>
  <c r="M246" i="4"/>
  <c r="N246" i="4" s="1"/>
  <c r="I246" i="4"/>
  <c r="Q245" i="4"/>
  <c r="M245" i="4"/>
  <c r="N245" i="4" s="1"/>
  <c r="I245" i="4"/>
  <c r="Q244" i="4"/>
  <c r="M244" i="4"/>
  <c r="N244" i="4" s="1"/>
  <c r="I244" i="4"/>
  <c r="Q243" i="4"/>
  <c r="M243" i="4"/>
  <c r="N243" i="4" s="1"/>
  <c r="I243" i="4"/>
  <c r="Q242" i="4"/>
  <c r="M242" i="4"/>
  <c r="N242" i="4" s="1"/>
  <c r="I242" i="4"/>
  <c r="Q241" i="4"/>
  <c r="M241" i="4"/>
  <c r="N241" i="4" s="1"/>
  <c r="I241" i="4"/>
  <c r="Q240" i="4"/>
  <c r="M240" i="4"/>
  <c r="N240" i="4" s="1"/>
  <c r="I240" i="4"/>
  <c r="Q239" i="4"/>
  <c r="M239" i="4"/>
  <c r="N239" i="4" s="1"/>
  <c r="I239" i="4"/>
  <c r="Q238" i="4"/>
  <c r="M238" i="4"/>
  <c r="N238" i="4" s="1"/>
  <c r="I238" i="4"/>
  <c r="Q237" i="4"/>
  <c r="M237" i="4"/>
  <c r="N237" i="4" s="1"/>
  <c r="I237" i="4"/>
  <c r="Q236" i="4"/>
  <c r="M236" i="4"/>
  <c r="N236" i="4" s="1"/>
  <c r="I236" i="4"/>
  <c r="Q235" i="4"/>
  <c r="M235" i="4"/>
  <c r="N235" i="4" s="1"/>
  <c r="I235" i="4"/>
  <c r="Q234" i="4"/>
  <c r="M234" i="4"/>
  <c r="N234" i="4" s="1"/>
  <c r="I234" i="4"/>
  <c r="Q233" i="4"/>
  <c r="M233" i="4"/>
  <c r="N233" i="4" s="1"/>
  <c r="I233" i="4"/>
  <c r="Q232" i="4"/>
  <c r="M232" i="4"/>
  <c r="N232" i="4" s="1"/>
  <c r="I232" i="4"/>
  <c r="Q231" i="4"/>
  <c r="M231" i="4"/>
  <c r="N231" i="4" s="1"/>
  <c r="I231" i="4"/>
  <c r="Q230" i="4"/>
  <c r="M230" i="4"/>
  <c r="N230" i="4" s="1"/>
  <c r="I230" i="4"/>
  <c r="Q229" i="4"/>
  <c r="M229" i="4"/>
  <c r="N229" i="4" s="1"/>
  <c r="I229" i="4"/>
  <c r="Q228" i="4"/>
  <c r="M228" i="4"/>
  <c r="N228" i="4" s="1"/>
  <c r="I228" i="4"/>
  <c r="Q227" i="4"/>
  <c r="M227" i="4"/>
  <c r="N227" i="4" s="1"/>
  <c r="I227" i="4"/>
  <c r="Q226" i="4"/>
  <c r="M226" i="4"/>
  <c r="N226" i="4" s="1"/>
  <c r="I226" i="4"/>
  <c r="Q225" i="4"/>
  <c r="M225" i="4"/>
  <c r="N225" i="4" s="1"/>
  <c r="I225" i="4"/>
  <c r="Q224" i="4"/>
  <c r="M224" i="4"/>
  <c r="N224" i="4" s="1"/>
  <c r="I224" i="4"/>
  <c r="Q223" i="4"/>
  <c r="M223" i="4"/>
  <c r="N223" i="4" s="1"/>
  <c r="I223" i="4"/>
  <c r="Q222" i="4"/>
  <c r="M222" i="4"/>
  <c r="N222" i="4" s="1"/>
  <c r="I222" i="4"/>
  <c r="Q221" i="4"/>
  <c r="M221" i="4"/>
  <c r="N221" i="4" s="1"/>
  <c r="I221" i="4"/>
  <c r="Q220" i="4"/>
  <c r="M220" i="4"/>
  <c r="N220" i="4" s="1"/>
  <c r="I220" i="4"/>
  <c r="Q219" i="4"/>
  <c r="M219" i="4"/>
  <c r="N219" i="4" s="1"/>
  <c r="I219" i="4"/>
  <c r="Q218" i="4"/>
  <c r="M218" i="4"/>
  <c r="N218" i="4" s="1"/>
  <c r="I218" i="4"/>
  <c r="Q217" i="4"/>
  <c r="M217" i="4"/>
  <c r="N217" i="4" s="1"/>
  <c r="I217" i="4"/>
  <c r="Q216" i="4"/>
  <c r="M216" i="4"/>
  <c r="N216" i="4" s="1"/>
  <c r="I216" i="4"/>
  <c r="Q215" i="4"/>
  <c r="M215" i="4"/>
  <c r="N215" i="4" s="1"/>
  <c r="I215" i="4"/>
  <c r="Q214" i="4"/>
  <c r="M214" i="4"/>
  <c r="N214" i="4" s="1"/>
  <c r="I214" i="4"/>
  <c r="Q213" i="4"/>
  <c r="M213" i="4"/>
  <c r="N213" i="4" s="1"/>
  <c r="I213" i="4"/>
  <c r="Q212" i="4"/>
  <c r="M212" i="4"/>
  <c r="N212" i="4" s="1"/>
  <c r="I212" i="4"/>
  <c r="Q211" i="4"/>
  <c r="M211" i="4"/>
  <c r="N211" i="4" s="1"/>
  <c r="I211" i="4"/>
  <c r="Q210" i="4"/>
  <c r="M210" i="4"/>
  <c r="N210" i="4" s="1"/>
  <c r="I210" i="4"/>
  <c r="Q209" i="4"/>
  <c r="M209" i="4"/>
  <c r="N209" i="4" s="1"/>
  <c r="I209" i="4"/>
  <c r="Q208" i="4"/>
  <c r="M208" i="4"/>
  <c r="N208" i="4" s="1"/>
  <c r="I208" i="4"/>
  <c r="Q207" i="4"/>
  <c r="M207" i="4"/>
  <c r="N207" i="4" s="1"/>
  <c r="I207" i="4"/>
  <c r="Q206" i="4"/>
  <c r="M206" i="4"/>
  <c r="N206" i="4" s="1"/>
  <c r="I206" i="4"/>
  <c r="Q205" i="4"/>
  <c r="M205" i="4"/>
  <c r="N205" i="4" s="1"/>
  <c r="I205" i="4"/>
  <c r="Q204" i="4"/>
  <c r="M204" i="4"/>
  <c r="N204" i="4" s="1"/>
  <c r="I204" i="4"/>
  <c r="Q203" i="4"/>
  <c r="M203" i="4"/>
  <c r="N203" i="4" s="1"/>
  <c r="I203" i="4"/>
  <c r="Q202" i="4"/>
  <c r="M202" i="4"/>
  <c r="N202" i="4" s="1"/>
  <c r="I202" i="4"/>
  <c r="Q201" i="4"/>
  <c r="M201" i="4"/>
  <c r="N201" i="4" s="1"/>
  <c r="I201" i="4"/>
  <c r="Q200" i="4"/>
  <c r="M200" i="4"/>
  <c r="N200" i="4" s="1"/>
  <c r="I200" i="4"/>
  <c r="Q199" i="4"/>
  <c r="M199" i="4"/>
  <c r="N199" i="4" s="1"/>
  <c r="I199" i="4"/>
  <c r="Q198" i="4"/>
  <c r="M198" i="4"/>
  <c r="N198" i="4" s="1"/>
  <c r="I198" i="4"/>
  <c r="Q197" i="4"/>
  <c r="M197" i="4"/>
  <c r="N197" i="4" s="1"/>
  <c r="I197" i="4"/>
  <c r="Q196" i="4"/>
  <c r="M196" i="4"/>
  <c r="N196" i="4" s="1"/>
  <c r="I196" i="4"/>
  <c r="Q195" i="4"/>
  <c r="M195" i="4"/>
  <c r="N195" i="4" s="1"/>
  <c r="I195" i="4"/>
  <c r="Q194" i="4"/>
  <c r="M194" i="4"/>
  <c r="N194" i="4" s="1"/>
  <c r="I194" i="4"/>
  <c r="Q193" i="4"/>
  <c r="M193" i="4"/>
  <c r="N193" i="4" s="1"/>
  <c r="I193" i="4"/>
  <c r="Q192" i="4"/>
  <c r="M192" i="4"/>
  <c r="N192" i="4" s="1"/>
  <c r="I192" i="4"/>
  <c r="Q191" i="4"/>
  <c r="M191" i="4"/>
  <c r="N191" i="4" s="1"/>
  <c r="I191" i="4"/>
  <c r="Q190" i="4"/>
  <c r="M190" i="4"/>
  <c r="N190" i="4" s="1"/>
  <c r="I190" i="4"/>
  <c r="Q189" i="4"/>
  <c r="M189" i="4"/>
  <c r="N189" i="4" s="1"/>
  <c r="I189" i="4"/>
  <c r="Q188" i="4"/>
  <c r="M188" i="4"/>
  <c r="N188" i="4" s="1"/>
  <c r="I188" i="4"/>
  <c r="Q187" i="4"/>
  <c r="M187" i="4"/>
  <c r="N187" i="4" s="1"/>
  <c r="I187" i="4"/>
  <c r="Q186" i="4"/>
  <c r="M186" i="4"/>
  <c r="N186" i="4" s="1"/>
  <c r="I186" i="4"/>
  <c r="Q185" i="4"/>
  <c r="M185" i="4"/>
  <c r="N185" i="4" s="1"/>
  <c r="I185" i="4"/>
  <c r="Q184" i="4"/>
  <c r="M184" i="4"/>
  <c r="N184" i="4" s="1"/>
  <c r="I184" i="4"/>
  <c r="Q183" i="4"/>
  <c r="M183" i="4"/>
  <c r="N183" i="4" s="1"/>
  <c r="I183" i="4"/>
  <c r="Q182" i="4"/>
  <c r="M182" i="4"/>
  <c r="N182" i="4" s="1"/>
  <c r="I182" i="4"/>
  <c r="Q181" i="4"/>
  <c r="M181" i="4"/>
  <c r="N181" i="4" s="1"/>
  <c r="I181" i="4"/>
  <c r="Q180" i="4"/>
  <c r="M180" i="4"/>
  <c r="N180" i="4" s="1"/>
  <c r="I180" i="4"/>
  <c r="Q179" i="4"/>
  <c r="M179" i="4"/>
  <c r="N179" i="4" s="1"/>
  <c r="I179" i="4"/>
  <c r="Q178" i="4"/>
  <c r="M178" i="4"/>
  <c r="N178" i="4" s="1"/>
  <c r="I178" i="4"/>
  <c r="Q177" i="4"/>
  <c r="M177" i="4"/>
  <c r="N177" i="4" s="1"/>
  <c r="I177" i="4"/>
  <c r="T176" i="4"/>
  <c r="Q176" i="4"/>
  <c r="N176" i="4"/>
  <c r="M176" i="4"/>
  <c r="I176" i="4"/>
  <c r="T175" i="4"/>
  <c r="Q175" i="4"/>
  <c r="B175" i="4" s="1"/>
  <c r="M175" i="4"/>
  <c r="E175" i="4"/>
  <c r="T174" i="4"/>
  <c r="Q174" i="4"/>
  <c r="M174" i="4"/>
  <c r="I175" i="4" s="1"/>
  <c r="N175" i="4" s="1"/>
  <c r="C175" i="4" s="1"/>
  <c r="I174" i="4"/>
  <c r="E174" i="4"/>
  <c r="B174" i="4"/>
  <c r="T173" i="4"/>
  <c r="Q173" i="4"/>
  <c r="B173" i="4" s="1"/>
  <c r="M173" i="4"/>
  <c r="I173" i="4"/>
  <c r="E173" i="4"/>
  <c r="T172" i="4"/>
  <c r="Q172" i="4"/>
  <c r="M172" i="4"/>
  <c r="E172" i="4"/>
  <c r="B172" i="4"/>
  <c r="T171" i="4"/>
  <c r="Q171" i="4"/>
  <c r="B171" i="4" s="1"/>
  <c r="M171" i="4"/>
  <c r="I172" i="4" s="1"/>
  <c r="N172" i="4" s="1"/>
  <c r="C172" i="4" s="1"/>
  <c r="I171" i="4"/>
  <c r="E171" i="4"/>
  <c r="T170" i="4"/>
  <c r="Q170" i="4"/>
  <c r="B170" i="4" s="1"/>
  <c r="N170" i="4"/>
  <c r="C170" i="4" s="1"/>
  <c r="M170" i="4"/>
  <c r="E170" i="4"/>
  <c r="T169" i="4"/>
  <c r="Q169" i="4"/>
  <c r="M169" i="4"/>
  <c r="I170" i="4" s="1"/>
  <c r="E169" i="4"/>
  <c r="B169" i="4"/>
  <c r="T168" i="4"/>
  <c r="Q168" i="4"/>
  <c r="B168" i="4" s="1"/>
  <c r="M168" i="4"/>
  <c r="I169" i="4" s="1"/>
  <c r="E168" i="4"/>
  <c r="T167" i="4"/>
  <c r="Q167" i="4"/>
  <c r="M167" i="4"/>
  <c r="E167" i="4"/>
  <c r="B167" i="4"/>
  <c r="T166" i="4"/>
  <c r="Q166" i="4"/>
  <c r="M166" i="4"/>
  <c r="N166" i="4" s="1"/>
  <c r="C166" i="4" s="1"/>
  <c r="E166" i="4"/>
  <c r="B166" i="4"/>
  <c r="T165" i="4"/>
  <c r="Q165" i="4"/>
  <c r="B165" i="4" s="1"/>
  <c r="M165" i="4"/>
  <c r="N165" i="4" s="1"/>
  <c r="C165" i="4" s="1"/>
  <c r="E165" i="4"/>
  <c r="T164" i="4"/>
  <c r="Q164" i="4"/>
  <c r="B164" i="4" s="1"/>
  <c r="M164" i="4"/>
  <c r="I165" i="4" s="1"/>
  <c r="E164" i="4"/>
  <c r="T163" i="4"/>
  <c r="Q163" i="4"/>
  <c r="M163" i="4"/>
  <c r="I163" i="4"/>
  <c r="E163" i="4"/>
  <c r="B163" i="4"/>
  <c r="T162" i="4"/>
  <c r="Q162" i="4"/>
  <c r="M162" i="4"/>
  <c r="E162" i="4"/>
  <c r="B162" i="4"/>
  <c r="T161" i="4"/>
  <c r="Q161" i="4"/>
  <c r="B161" i="4" s="1"/>
  <c r="M161" i="4"/>
  <c r="I162" i="4" s="1"/>
  <c r="E161" i="4"/>
  <c r="T160" i="4"/>
  <c r="Q160" i="4"/>
  <c r="B160" i="4" s="1"/>
  <c r="M160" i="4"/>
  <c r="I161" i="4" s="1"/>
  <c r="I160" i="4"/>
  <c r="E160" i="4"/>
  <c r="T159" i="4"/>
  <c r="Q159" i="4"/>
  <c r="M159" i="4"/>
  <c r="N159" i="4" s="1"/>
  <c r="I159" i="4"/>
  <c r="E159" i="4"/>
  <c r="C159" i="4"/>
  <c r="B159" i="4"/>
  <c r="T158" i="4"/>
  <c r="Q158" i="4"/>
  <c r="N158" i="4"/>
  <c r="C158" i="4" s="1"/>
  <c r="M158" i="4"/>
  <c r="I158" i="4"/>
  <c r="E158" i="4"/>
  <c r="B158" i="4"/>
  <c r="T157" i="4"/>
  <c r="Q157" i="4"/>
  <c r="M157" i="4"/>
  <c r="E157" i="4"/>
  <c r="B157" i="4"/>
  <c r="T156" i="4"/>
  <c r="Q156" i="4"/>
  <c r="M156" i="4"/>
  <c r="I156" i="4"/>
  <c r="E156" i="4"/>
  <c r="B156" i="4"/>
  <c r="T155" i="4"/>
  <c r="Q155" i="4"/>
  <c r="B155" i="4" s="1"/>
  <c r="M155" i="4"/>
  <c r="E155" i="4"/>
  <c r="T154" i="4"/>
  <c r="Q154" i="4"/>
  <c r="B154" i="4" s="1"/>
  <c r="M154" i="4"/>
  <c r="I155" i="4" s="1"/>
  <c r="E154" i="4"/>
  <c r="T153" i="4"/>
  <c r="Q153" i="4"/>
  <c r="B153" i="4" s="1"/>
  <c r="M153" i="4"/>
  <c r="I154" i="4" s="1"/>
  <c r="I153" i="4"/>
  <c r="E153" i="4"/>
  <c r="T152" i="4"/>
  <c r="Q152" i="4"/>
  <c r="M152" i="4"/>
  <c r="E152" i="4"/>
  <c r="B152" i="4"/>
  <c r="T151" i="4"/>
  <c r="Q151" i="4"/>
  <c r="M151" i="4"/>
  <c r="I152" i="4" s="1"/>
  <c r="E151" i="4"/>
  <c r="B151" i="4"/>
  <c r="T150" i="4"/>
  <c r="Q150" i="4"/>
  <c r="B150" i="4" s="1"/>
  <c r="M150" i="4"/>
  <c r="I151" i="4" s="1"/>
  <c r="I150" i="4"/>
  <c r="E150" i="4"/>
  <c r="T149" i="4"/>
  <c r="Q149" i="4"/>
  <c r="M149" i="4"/>
  <c r="I149" i="4"/>
  <c r="E149" i="4"/>
  <c r="B149" i="4"/>
  <c r="T148" i="4"/>
  <c r="Q148" i="4"/>
  <c r="M148" i="4"/>
  <c r="N148" i="4" s="1"/>
  <c r="I148" i="4"/>
  <c r="E148" i="4"/>
  <c r="C148" i="4"/>
  <c r="B148" i="4"/>
  <c r="T147" i="4"/>
  <c r="Q147" i="4"/>
  <c r="M147" i="4"/>
  <c r="N147" i="4" s="1"/>
  <c r="C147" i="4" s="1"/>
  <c r="E147" i="4"/>
  <c r="B147" i="4"/>
  <c r="T146" i="4"/>
  <c r="Q146" i="4"/>
  <c r="M146" i="4"/>
  <c r="I147" i="4" s="1"/>
  <c r="E146" i="4"/>
  <c r="B146" i="4"/>
  <c r="T145" i="4"/>
  <c r="Q145" i="4"/>
  <c r="B145" i="4" s="1"/>
  <c r="M145" i="4"/>
  <c r="I145" i="4"/>
  <c r="E145" i="4"/>
  <c r="T144" i="4"/>
  <c r="Q144" i="4"/>
  <c r="N144" i="4"/>
  <c r="C144" i="4" s="1"/>
  <c r="M144" i="4"/>
  <c r="E144" i="4"/>
  <c r="B144" i="4"/>
  <c r="T143" i="4"/>
  <c r="Q143" i="4"/>
  <c r="B143" i="4" s="1"/>
  <c r="M143" i="4"/>
  <c r="I144" i="4" s="1"/>
  <c r="I143" i="4"/>
  <c r="E143" i="4"/>
  <c r="T142" i="4"/>
  <c r="Q142" i="4"/>
  <c r="M142" i="4"/>
  <c r="N142" i="4" s="1"/>
  <c r="E142" i="4"/>
  <c r="C142" i="4"/>
  <c r="B142" i="4"/>
  <c r="T141" i="4"/>
  <c r="Q141" i="4"/>
  <c r="M141" i="4"/>
  <c r="I142" i="4" s="1"/>
  <c r="E141" i="4"/>
  <c r="B141" i="4"/>
  <c r="T140" i="4"/>
  <c r="Q140" i="4"/>
  <c r="B140" i="4" s="1"/>
  <c r="M140" i="4"/>
  <c r="E140" i="4"/>
  <c r="T139" i="4"/>
  <c r="Q139" i="4"/>
  <c r="M139" i="4"/>
  <c r="I140" i="4" s="1"/>
  <c r="N140" i="4" s="1"/>
  <c r="C140" i="4" s="1"/>
  <c r="E139" i="4"/>
  <c r="B139" i="4"/>
  <c r="T138" i="4"/>
  <c r="Q138" i="4"/>
  <c r="M138" i="4"/>
  <c r="I138" i="4"/>
  <c r="E138" i="4"/>
  <c r="B138" i="4"/>
  <c r="T137" i="4"/>
  <c r="Q137" i="4"/>
  <c r="B137" i="4" s="1"/>
  <c r="M137" i="4"/>
  <c r="E137" i="4"/>
  <c r="T136" i="4"/>
  <c r="Q136" i="4"/>
  <c r="B136" i="4" s="1"/>
  <c r="M136" i="4"/>
  <c r="I137" i="4" s="1"/>
  <c r="E136" i="4"/>
  <c r="T135" i="4"/>
  <c r="Q135" i="4"/>
  <c r="B135" i="4" s="1"/>
  <c r="M135" i="4"/>
  <c r="I136" i="4" s="1"/>
  <c r="E135" i="4"/>
  <c r="T134" i="4"/>
  <c r="Q134" i="4"/>
  <c r="M134" i="4"/>
  <c r="N134" i="4" s="1"/>
  <c r="C134" i="4" s="1"/>
  <c r="E134" i="4"/>
  <c r="B134" i="4"/>
  <c r="T133" i="4"/>
  <c r="Q133" i="4"/>
  <c r="B133" i="4" s="1"/>
  <c r="M133" i="4"/>
  <c r="I134" i="4" s="1"/>
  <c r="I133" i="4"/>
  <c r="E133" i="4"/>
  <c r="T132" i="4"/>
  <c r="Q132" i="4"/>
  <c r="N132" i="4"/>
  <c r="C132" i="4" s="1"/>
  <c r="M132" i="4"/>
  <c r="E132" i="4"/>
  <c r="B132" i="4"/>
  <c r="T131" i="4"/>
  <c r="Q131" i="4"/>
  <c r="M131" i="4"/>
  <c r="I132" i="4" s="1"/>
  <c r="I131" i="4"/>
  <c r="N131" i="4" s="1"/>
  <c r="E131" i="4"/>
  <c r="C131" i="4"/>
  <c r="B131" i="4"/>
  <c r="T130" i="4"/>
  <c r="Q130" i="4"/>
  <c r="B130" i="4" s="1"/>
  <c r="M130" i="4"/>
  <c r="E130" i="4"/>
  <c r="T129" i="4"/>
  <c r="Q129" i="4"/>
  <c r="M129" i="4"/>
  <c r="E129" i="4"/>
  <c r="B129" i="4"/>
  <c r="S128" i="4"/>
  <c r="R128" i="4"/>
  <c r="T128" i="4" s="1"/>
  <c r="Q128" i="4"/>
  <c r="M128" i="4"/>
  <c r="I129" i="4" s="1"/>
  <c r="E128" i="4"/>
  <c r="B128" i="4"/>
  <c r="T127" i="4"/>
  <c r="Q127" i="4"/>
  <c r="M127" i="4"/>
  <c r="E127" i="4"/>
  <c r="B127" i="4"/>
  <c r="T126" i="4"/>
  <c r="Q126" i="4"/>
  <c r="B126" i="4" s="1"/>
  <c r="M126" i="4"/>
  <c r="I127" i="4" s="1"/>
  <c r="E126" i="4"/>
  <c r="T125" i="4"/>
  <c r="Q125" i="4"/>
  <c r="B125" i="4" s="1"/>
  <c r="M125" i="4"/>
  <c r="I125" i="4"/>
  <c r="E125" i="4"/>
  <c r="T124" i="4"/>
  <c r="Q124" i="4"/>
  <c r="M124" i="4"/>
  <c r="N124" i="4" s="1"/>
  <c r="I124" i="4"/>
  <c r="E124" i="4"/>
  <c r="C124" i="4"/>
  <c r="B124" i="4"/>
  <c r="T123" i="4"/>
  <c r="Q123" i="4"/>
  <c r="N123" i="4"/>
  <c r="M123" i="4"/>
  <c r="I123" i="4"/>
  <c r="E123" i="4"/>
  <c r="C123" i="4"/>
  <c r="B123" i="4"/>
  <c r="T122" i="4"/>
  <c r="Q122" i="4"/>
  <c r="B122" i="4" s="1"/>
  <c r="M122" i="4"/>
  <c r="E122" i="4"/>
  <c r="T121" i="4"/>
  <c r="Q121" i="4"/>
  <c r="B121" i="4" s="1"/>
  <c r="N121" i="4"/>
  <c r="C121" i="4" s="1"/>
  <c r="M121" i="4"/>
  <c r="I122" i="4" s="1"/>
  <c r="I121" i="4"/>
  <c r="E121" i="4"/>
  <c r="T120" i="4"/>
  <c r="Q120" i="4"/>
  <c r="B120" i="4" s="1"/>
  <c r="M120" i="4"/>
  <c r="E120" i="4"/>
  <c r="T119" i="4"/>
  <c r="Q119" i="4"/>
  <c r="M119" i="4"/>
  <c r="E119" i="4"/>
  <c r="B119" i="4"/>
  <c r="T118" i="4"/>
  <c r="Q118" i="4"/>
  <c r="B118" i="4" s="1"/>
  <c r="M118" i="4"/>
  <c r="I119" i="4" s="1"/>
  <c r="I118" i="4"/>
  <c r="E118" i="4"/>
  <c r="T117" i="4"/>
  <c r="Q117" i="4"/>
  <c r="M117" i="4"/>
  <c r="E117" i="4"/>
  <c r="C117" i="4"/>
  <c r="B117" i="4"/>
  <c r="T116" i="4"/>
  <c r="Q116" i="4"/>
  <c r="M116" i="4"/>
  <c r="I117" i="4" s="1"/>
  <c r="N117" i="4" s="1"/>
  <c r="E116" i="4"/>
  <c r="B116" i="4"/>
  <c r="T115" i="4"/>
  <c r="Q115" i="4"/>
  <c r="B115" i="4" s="1"/>
  <c r="M115" i="4"/>
  <c r="I116" i="4" s="1"/>
  <c r="I115" i="4"/>
  <c r="E115" i="4"/>
  <c r="T114" i="4"/>
  <c r="Q114" i="4"/>
  <c r="M114" i="4"/>
  <c r="E114" i="4"/>
  <c r="B114" i="4"/>
  <c r="T113" i="4"/>
  <c r="Q113" i="4"/>
  <c r="M113" i="4"/>
  <c r="I113" i="4"/>
  <c r="E113" i="4"/>
  <c r="B113" i="4"/>
  <c r="T112" i="4"/>
  <c r="Q112" i="4"/>
  <c r="B112" i="4" s="1"/>
  <c r="M112" i="4"/>
  <c r="E112" i="4"/>
  <c r="T111" i="4"/>
  <c r="Q111" i="4"/>
  <c r="B111" i="4" s="1"/>
  <c r="M111" i="4"/>
  <c r="I112" i="4" s="1"/>
  <c r="E111" i="4"/>
  <c r="T110" i="4"/>
  <c r="Q110" i="4"/>
  <c r="B110" i="4" s="1"/>
  <c r="M110" i="4"/>
  <c r="I111" i="4" s="1"/>
  <c r="I110" i="4"/>
  <c r="E110" i="4"/>
  <c r="T109" i="4"/>
  <c r="Q109" i="4"/>
  <c r="N109" i="4"/>
  <c r="M109" i="4"/>
  <c r="E109" i="4"/>
  <c r="C109" i="4"/>
  <c r="B109" i="4"/>
  <c r="T108" i="4"/>
  <c r="Q108" i="4"/>
  <c r="M108" i="4"/>
  <c r="I109" i="4" s="1"/>
  <c r="I108" i="4"/>
  <c r="E108" i="4"/>
  <c r="B108" i="4"/>
  <c r="T107" i="4"/>
  <c r="Q107" i="4"/>
  <c r="M107" i="4"/>
  <c r="E107" i="4"/>
  <c r="B107" i="4"/>
  <c r="T106" i="4"/>
  <c r="Q106" i="4"/>
  <c r="M106" i="4"/>
  <c r="I107" i="4" s="1"/>
  <c r="I106" i="4"/>
  <c r="E106" i="4"/>
  <c r="B106" i="4"/>
  <c r="T105" i="4"/>
  <c r="Q105" i="4"/>
  <c r="B105" i="4" s="1"/>
  <c r="M105" i="4"/>
  <c r="E105" i="4"/>
  <c r="Q104" i="4"/>
  <c r="M104" i="4"/>
  <c r="I104" i="4"/>
  <c r="E104" i="4"/>
  <c r="B104" i="4"/>
  <c r="N103" i="4"/>
  <c r="M103" i="4"/>
  <c r="Q102" i="4"/>
  <c r="M102" i="4"/>
  <c r="I102" i="4"/>
  <c r="E102" i="4"/>
  <c r="B102" i="4"/>
  <c r="Q101" i="4"/>
  <c r="B101" i="4" s="1"/>
  <c r="M101" i="4"/>
  <c r="E101" i="4"/>
  <c r="Q100" i="4"/>
  <c r="M100" i="4"/>
  <c r="I101" i="4" s="1"/>
  <c r="N101" i="4" s="1"/>
  <c r="C101" i="4" s="1"/>
  <c r="Q99" i="4"/>
  <c r="M99" i="4"/>
  <c r="I100" i="4" s="1"/>
  <c r="E99" i="4"/>
  <c r="B99" i="4"/>
  <c r="Q98" i="4"/>
  <c r="B98" i="4" s="1"/>
  <c r="M98" i="4"/>
  <c r="I99" i="4" s="1"/>
  <c r="I98" i="4"/>
  <c r="E98" i="4"/>
  <c r="Q97" i="4"/>
  <c r="M97" i="4"/>
  <c r="N97" i="4" s="1"/>
  <c r="C97" i="4" s="1"/>
  <c r="I97" i="4"/>
  <c r="E97" i="4"/>
  <c r="B97" i="4"/>
  <c r="Q96" i="4"/>
  <c r="B96" i="4" s="1"/>
  <c r="M96" i="4"/>
  <c r="E96" i="4"/>
  <c r="Q95" i="4"/>
  <c r="B95" i="4" s="1"/>
  <c r="M95" i="4"/>
  <c r="I96" i="4" s="1"/>
  <c r="E95" i="4"/>
  <c r="Q94" i="4"/>
  <c r="M94" i="4"/>
  <c r="I95" i="4" s="1"/>
  <c r="E94" i="4"/>
  <c r="B94" i="4"/>
  <c r="Q93" i="4"/>
  <c r="B93" i="4" s="1"/>
  <c r="M93" i="4"/>
  <c r="I94" i="4" s="1"/>
  <c r="N94" i="4" s="1"/>
  <c r="C94" i="4" s="1"/>
  <c r="I93" i="4"/>
  <c r="E93" i="4"/>
  <c r="Q92" i="4"/>
  <c r="M92" i="4"/>
  <c r="E92" i="4"/>
  <c r="B92" i="4"/>
  <c r="Q91" i="4"/>
  <c r="M91" i="4"/>
  <c r="I92" i="4" s="1"/>
  <c r="N92" i="4" s="1"/>
  <c r="C92" i="4" s="1"/>
  <c r="E91" i="4"/>
  <c r="B91" i="4"/>
  <c r="Q90" i="4"/>
  <c r="M90" i="4"/>
  <c r="I91" i="4" s="1"/>
  <c r="I90" i="4"/>
  <c r="E90" i="4"/>
  <c r="B90" i="4"/>
  <c r="Q89" i="4"/>
  <c r="N89" i="4"/>
  <c r="M89" i="4"/>
  <c r="E89" i="4"/>
  <c r="C89" i="4"/>
  <c r="B89" i="4"/>
  <c r="Q88" i="4"/>
  <c r="M88" i="4"/>
  <c r="N88" i="4" s="1"/>
  <c r="C88" i="4" s="1"/>
  <c r="E88" i="4"/>
  <c r="B88" i="4"/>
  <c r="S87" i="4"/>
  <c r="T87" i="4" s="1"/>
  <c r="R87" i="4"/>
  <c r="M87" i="4"/>
  <c r="I88" i="4" s="1"/>
  <c r="I87" i="4"/>
  <c r="T86" i="4"/>
  <c r="S86" i="4"/>
  <c r="R86" i="4"/>
  <c r="Q86" i="4"/>
  <c r="M86" i="4"/>
  <c r="I86" i="4"/>
  <c r="E86" i="4"/>
  <c r="B86" i="4"/>
  <c r="Q85" i="4"/>
  <c r="M85" i="4"/>
  <c r="E85" i="4"/>
  <c r="B85" i="4"/>
  <c r="Q84" i="4"/>
  <c r="B84" i="4" s="1"/>
  <c r="M84" i="4"/>
  <c r="I85" i="4" s="1"/>
  <c r="I84" i="4"/>
  <c r="E84" i="4"/>
  <c r="Q83" i="4"/>
  <c r="M83" i="4"/>
  <c r="E83" i="4"/>
  <c r="B83" i="4"/>
  <c r="Q82" i="4"/>
  <c r="B82" i="4" s="1"/>
  <c r="M82" i="4"/>
  <c r="I83" i="4" s="1"/>
  <c r="E82" i="4"/>
  <c r="Q81" i="4"/>
  <c r="B81" i="4" s="1"/>
  <c r="M81" i="4"/>
  <c r="I82" i="4" s="1"/>
  <c r="N82" i="4" s="1"/>
  <c r="C82" i="4" s="1"/>
  <c r="I81" i="4"/>
  <c r="E81" i="4"/>
  <c r="Q80" i="4"/>
  <c r="M80" i="4"/>
  <c r="E80" i="4"/>
  <c r="B80" i="4"/>
  <c r="Q79" i="4"/>
  <c r="B79" i="4" s="1"/>
  <c r="M79" i="4"/>
  <c r="I80" i="4" s="1"/>
  <c r="N80" i="4" s="1"/>
  <c r="C80" i="4" s="1"/>
  <c r="I79" i="4"/>
  <c r="E79" i="4"/>
  <c r="Q78" i="4"/>
  <c r="B78" i="4" s="1"/>
  <c r="M78" i="4"/>
  <c r="N78" i="4" s="1"/>
  <c r="C78" i="4" s="1"/>
  <c r="E78" i="4"/>
  <c r="Q77" i="4"/>
  <c r="B77" i="4" s="1"/>
  <c r="M77" i="4"/>
  <c r="I78" i="4" s="1"/>
  <c r="E77" i="4"/>
  <c r="Q76" i="4"/>
  <c r="B76" i="4" s="1"/>
  <c r="M76" i="4"/>
  <c r="N76" i="4" s="1"/>
  <c r="C76" i="4" s="1"/>
  <c r="I76" i="4"/>
  <c r="E76" i="4"/>
  <c r="Q75" i="4"/>
  <c r="M75" i="4"/>
  <c r="E75" i="4"/>
  <c r="C75" i="4"/>
  <c r="B75" i="4"/>
  <c r="Q74" i="4"/>
  <c r="B74" i="4" s="1"/>
  <c r="M74" i="4"/>
  <c r="I75" i="4" s="1"/>
  <c r="N75" i="4" s="1"/>
  <c r="E74" i="4"/>
  <c r="Q73" i="4"/>
  <c r="B73" i="4" s="1"/>
  <c r="M73" i="4"/>
  <c r="N73" i="4" s="1"/>
  <c r="C73" i="4" s="1"/>
  <c r="I73" i="4"/>
  <c r="E73" i="4"/>
  <c r="Q72" i="4"/>
  <c r="M72" i="4"/>
  <c r="E72" i="4"/>
  <c r="B72" i="4"/>
  <c r="Q71" i="4"/>
  <c r="B71" i="4" s="1"/>
  <c r="N71" i="4"/>
  <c r="C71" i="4" s="1"/>
  <c r="M71" i="4"/>
  <c r="I72" i="4" s="1"/>
  <c r="N72" i="4" s="1"/>
  <c r="C72" i="4" s="1"/>
  <c r="I71" i="4"/>
  <c r="E71" i="4"/>
  <c r="Q70" i="4"/>
  <c r="M70" i="4"/>
  <c r="N70" i="4" s="1"/>
  <c r="C70" i="4" s="1"/>
  <c r="I70" i="4"/>
  <c r="E70" i="4"/>
  <c r="B70" i="4"/>
  <c r="Q69" i="4"/>
  <c r="M69" i="4"/>
  <c r="E69" i="4"/>
  <c r="B69" i="4"/>
  <c r="Q68" i="4"/>
  <c r="B68" i="4" s="1"/>
  <c r="M68" i="4"/>
  <c r="I68" i="4"/>
  <c r="E68" i="4"/>
  <c r="Q67" i="4"/>
  <c r="B67" i="4" s="1"/>
  <c r="N67" i="4"/>
  <c r="C67" i="4" s="1"/>
  <c r="M67" i="4"/>
  <c r="I67" i="4"/>
  <c r="E67" i="4"/>
  <c r="Q66" i="4"/>
  <c r="M66" i="4"/>
  <c r="E66" i="4"/>
  <c r="B66" i="4"/>
  <c r="Q65" i="4"/>
  <c r="B65" i="4" s="1"/>
  <c r="M65" i="4"/>
  <c r="I66" i="4" s="1"/>
  <c r="E65" i="4"/>
  <c r="Q64" i="4"/>
  <c r="B64" i="4" s="1"/>
  <c r="M64" i="4"/>
  <c r="I64" i="4"/>
  <c r="E64" i="4"/>
  <c r="Q63" i="4"/>
  <c r="M63" i="4"/>
  <c r="E63" i="4"/>
  <c r="B63" i="4"/>
  <c r="Q62" i="4"/>
  <c r="M62" i="4"/>
  <c r="I63" i="4" s="1"/>
  <c r="N63" i="4" s="1"/>
  <c r="C63" i="4" s="1"/>
  <c r="I62" i="4"/>
  <c r="E62" i="4"/>
  <c r="B62" i="4"/>
  <c r="Q61" i="4"/>
  <c r="B61" i="4" s="1"/>
  <c r="M61" i="4"/>
  <c r="E61" i="4"/>
  <c r="Q60" i="4"/>
  <c r="B60" i="4" s="1"/>
  <c r="M60" i="4"/>
  <c r="I61" i="4" s="1"/>
  <c r="E60" i="4"/>
  <c r="Q59" i="4"/>
  <c r="N59" i="4"/>
  <c r="M59" i="4"/>
  <c r="I59" i="4"/>
  <c r="E59" i="4"/>
  <c r="C59" i="4"/>
  <c r="B59" i="4"/>
  <c r="R58" i="4"/>
  <c r="Q58" i="4"/>
  <c r="M58" i="4"/>
  <c r="E58" i="4"/>
  <c r="B58" i="4"/>
  <c r="Q57" i="4"/>
  <c r="B57" i="4" s="1"/>
  <c r="M57" i="4"/>
  <c r="I58" i="4" s="1"/>
  <c r="N58" i="4" s="1"/>
  <c r="C58" i="4" s="1"/>
  <c r="E57" i="4"/>
  <c r="Q56" i="4"/>
  <c r="M56" i="4"/>
  <c r="I57" i="4" s="1"/>
  <c r="E56" i="4"/>
  <c r="B56" i="4"/>
  <c r="Q55" i="4"/>
  <c r="B55" i="4" s="1"/>
  <c r="M55" i="4"/>
  <c r="N55" i="4" s="1"/>
  <c r="C55" i="4" s="1"/>
  <c r="E55" i="4"/>
  <c r="Q54" i="4"/>
  <c r="M54" i="4"/>
  <c r="I55" i="4" s="1"/>
  <c r="I54" i="4"/>
  <c r="E54" i="4"/>
  <c r="B54" i="4"/>
  <c r="Q53" i="4"/>
  <c r="M53" i="4"/>
  <c r="N53" i="4" s="1"/>
  <c r="C53" i="4" s="1"/>
  <c r="E53" i="4"/>
  <c r="B53" i="4"/>
  <c r="Q52" i="4"/>
  <c r="B52" i="4" s="1"/>
  <c r="N52" i="4"/>
  <c r="C52" i="4" s="1"/>
  <c r="M52" i="4"/>
  <c r="E52" i="4"/>
  <c r="Q51" i="4"/>
  <c r="M51" i="4"/>
  <c r="I52" i="4" s="1"/>
  <c r="E51" i="4"/>
  <c r="B51" i="4"/>
  <c r="M50" i="4"/>
  <c r="I51" i="4" s="1"/>
  <c r="E50" i="4"/>
  <c r="B50" i="4"/>
  <c r="Q49" i="4"/>
  <c r="M49" i="4"/>
  <c r="I50" i="4" s="1"/>
  <c r="E49" i="4"/>
  <c r="B49" i="4"/>
  <c r="M48" i="4"/>
  <c r="I49" i="4" s="1"/>
  <c r="Q47" i="4"/>
  <c r="M47" i="4"/>
  <c r="I47" i="4"/>
  <c r="E47" i="4"/>
  <c r="B47" i="4"/>
  <c r="Q46" i="4"/>
  <c r="N46" i="4"/>
  <c r="M46" i="4"/>
  <c r="I46" i="4"/>
  <c r="E46" i="4"/>
  <c r="C46" i="4"/>
  <c r="B46" i="4"/>
  <c r="Q45" i="4"/>
  <c r="M45" i="4"/>
  <c r="I45" i="4"/>
  <c r="E45" i="4"/>
  <c r="B45" i="4"/>
  <c r="M44" i="4"/>
  <c r="T43" i="4"/>
  <c r="Q43" i="4"/>
  <c r="B43" i="4" s="1"/>
  <c r="M43" i="4"/>
  <c r="I44" i="4" s="1"/>
  <c r="N44" i="4" s="1"/>
  <c r="I43" i="4"/>
  <c r="E43" i="4"/>
  <c r="T42" i="4"/>
  <c r="Q42" i="4"/>
  <c r="M42" i="4"/>
  <c r="E42" i="4"/>
  <c r="B42" i="4"/>
  <c r="T41" i="4"/>
  <c r="Q41" i="4"/>
  <c r="N41" i="4"/>
  <c r="M41" i="4"/>
  <c r="I42" i="4" s="1"/>
  <c r="E41" i="4"/>
  <c r="C41" i="4"/>
  <c r="B41" i="4"/>
  <c r="T40" i="4"/>
  <c r="Q40" i="4"/>
  <c r="B40" i="4" s="1"/>
  <c r="M40" i="4"/>
  <c r="I41" i="4" s="1"/>
  <c r="E40" i="4"/>
  <c r="T39" i="4"/>
  <c r="Q39" i="4"/>
  <c r="M39" i="4"/>
  <c r="I40" i="4" s="1"/>
  <c r="I39" i="4"/>
  <c r="E39" i="4"/>
  <c r="B39" i="4"/>
  <c r="T38" i="4"/>
  <c r="Q38" i="4"/>
  <c r="M38" i="4"/>
  <c r="N38" i="4" s="1"/>
  <c r="C38" i="4" s="1"/>
  <c r="I38" i="4"/>
  <c r="E38" i="4"/>
  <c r="B38" i="4"/>
  <c r="T37" i="4"/>
  <c r="Q37" i="4"/>
  <c r="M37" i="4"/>
  <c r="E37" i="4"/>
  <c r="B37" i="4"/>
  <c r="T36" i="4"/>
  <c r="Q36" i="4"/>
  <c r="B36" i="4" s="1"/>
  <c r="M36" i="4"/>
  <c r="I37" i="4" s="1"/>
  <c r="E36" i="4"/>
  <c r="S35" i="4"/>
  <c r="R35" i="4"/>
  <c r="Q35" i="4"/>
  <c r="B35" i="4" s="1"/>
  <c r="M35" i="4"/>
  <c r="I36" i="4" s="1"/>
  <c r="E35" i="4"/>
  <c r="T34" i="4"/>
  <c r="Q34" i="4"/>
  <c r="M34" i="4"/>
  <c r="E34" i="4"/>
  <c r="B34" i="4"/>
  <c r="T33" i="4"/>
  <c r="Q33" i="4"/>
  <c r="M33" i="4"/>
  <c r="I34" i="4" s="1"/>
  <c r="I33" i="4"/>
  <c r="E33" i="4"/>
  <c r="B33" i="4"/>
  <c r="T32" i="4"/>
  <c r="Q32" i="4"/>
  <c r="M32" i="4"/>
  <c r="I32" i="4"/>
  <c r="E32" i="4"/>
  <c r="B32" i="4"/>
  <c r="T31" i="4"/>
  <c r="Q31" i="4"/>
  <c r="B31" i="4" s="1"/>
  <c r="N31" i="4"/>
  <c r="C31" i="4" s="1"/>
  <c r="M31" i="4"/>
  <c r="I31" i="4"/>
  <c r="E31" i="4"/>
  <c r="T30" i="4"/>
  <c r="Q30" i="4"/>
  <c r="B30" i="4" s="1"/>
  <c r="M30" i="4"/>
  <c r="E30" i="4"/>
  <c r="T29" i="4"/>
  <c r="Q29" i="4"/>
  <c r="M29" i="4"/>
  <c r="I30" i="4" s="1"/>
  <c r="E29" i="4"/>
  <c r="B29" i="4"/>
  <c r="T28" i="4"/>
  <c r="Q28" i="4"/>
  <c r="B28" i="4" s="1"/>
  <c r="M28" i="4"/>
  <c r="I29" i="4" s="1"/>
  <c r="I28" i="4"/>
  <c r="E28" i="4"/>
  <c r="T27" i="4"/>
  <c r="Q27" i="4"/>
  <c r="M27" i="4"/>
  <c r="I27" i="4"/>
  <c r="E27" i="4"/>
  <c r="B27" i="4"/>
  <c r="T26" i="4"/>
  <c r="Q26" i="4"/>
  <c r="M26" i="4"/>
  <c r="I26" i="4"/>
  <c r="E26" i="4"/>
  <c r="B26" i="4"/>
  <c r="T25" i="4"/>
  <c r="N25" i="4" s="1"/>
  <c r="C25" i="4" s="1"/>
  <c r="Q25" i="4"/>
  <c r="B25" i="4" s="1"/>
  <c r="M25" i="4"/>
  <c r="E25" i="4"/>
  <c r="S24" i="4"/>
  <c r="R24" i="4"/>
  <c r="M24" i="4"/>
  <c r="I24" i="4"/>
  <c r="E24" i="4"/>
  <c r="C24" i="4"/>
  <c r="B24" i="4"/>
  <c r="T23" i="4"/>
  <c r="Q23" i="4"/>
  <c r="M23" i="4"/>
  <c r="I23" i="4"/>
  <c r="E23" i="4"/>
  <c r="B23" i="4"/>
  <c r="T22" i="4"/>
  <c r="Q22" i="4"/>
  <c r="B22" i="4" s="1"/>
  <c r="M22" i="4"/>
  <c r="E22" i="4"/>
  <c r="T21" i="4"/>
  <c r="Q21" i="4"/>
  <c r="B21" i="4" s="1"/>
  <c r="M21" i="4"/>
  <c r="I22" i="4" s="1"/>
  <c r="E21" i="4"/>
  <c r="T20" i="4"/>
  <c r="Q20" i="4"/>
  <c r="B20" i="4" s="1"/>
  <c r="M20" i="4"/>
  <c r="I21" i="4" s="1"/>
  <c r="E20" i="4"/>
  <c r="T19" i="4"/>
  <c r="M19" i="4"/>
  <c r="I20" i="4" s="1"/>
  <c r="E19" i="4"/>
  <c r="B19" i="4"/>
  <c r="T18" i="4"/>
  <c r="Q18" i="4"/>
  <c r="B18" i="4" s="1"/>
  <c r="M18" i="4"/>
  <c r="E18" i="4"/>
  <c r="T17" i="4"/>
  <c r="Q17" i="4"/>
  <c r="M17" i="4"/>
  <c r="I18" i="4" s="1"/>
  <c r="N18" i="4" s="1"/>
  <c r="C18" i="4" s="1"/>
  <c r="E17" i="4"/>
  <c r="B17" i="4"/>
  <c r="T16" i="4"/>
  <c r="Q16" i="4"/>
  <c r="M16" i="4"/>
  <c r="E16" i="4"/>
  <c r="B16" i="4"/>
  <c r="T15" i="4"/>
  <c r="Q15" i="4"/>
  <c r="B15" i="4" s="1"/>
  <c r="M15" i="4"/>
  <c r="I16" i="4" s="1"/>
  <c r="E15" i="4"/>
  <c r="T14" i="4"/>
  <c r="Q14" i="4"/>
  <c r="M14" i="4"/>
  <c r="I15" i="4" s="1"/>
  <c r="N15" i="4" s="1"/>
  <c r="C15" i="4" s="1"/>
  <c r="I14" i="4"/>
  <c r="E14" i="4"/>
  <c r="B14" i="4"/>
  <c r="T13" i="4"/>
  <c r="Q13" i="4"/>
  <c r="M13" i="4"/>
  <c r="I13" i="4"/>
  <c r="E13" i="4"/>
  <c r="B13" i="4"/>
  <c r="T12" i="4"/>
  <c r="Q12" i="4"/>
  <c r="B12" i="4" s="1"/>
  <c r="P12" i="4"/>
  <c r="M12" i="4"/>
  <c r="E12" i="4"/>
  <c r="T11" i="4"/>
  <c r="Q11" i="4"/>
  <c r="B11" i="4" s="1"/>
  <c r="M11" i="4"/>
  <c r="I12" i="4" s="1"/>
  <c r="E11" i="4"/>
  <c r="T10" i="4"/>
  <c r="M10" i="4"/>
  <c r="N10" i="4" s="1"/>
  <c r="E10" i="4"/>
  <c r="C10" i="4"/>
  <c r="T9" i="4"/>
  <c r="M9" i="4"/>
  <c r="E9" i="4"/>
  <c r="T8" i="4"/>
  <c r="N8" i="4" s="1"/>
  <c r="C8" i="4" s="1"/>
  <c r="M8" i="4"/>
  <c r="I9" i="4" s="1"/>
  <c r="I8" i="4"/>
  <c r="E8" i="4"/>
  <c r="T7" i="4"/>
  <c r="M7" i="4"/>
  <c r="E7" i="4"/>
  <c r="T6" i="4"/>
  <c r="M6" i="4"/>
  <c r="I7" i="4" s="1"/>
  <c r="N7" i="4" s="1"/>
  <c r="C7" i="4" s="1"/>
  <c r="E6" i="4"/>
  <c r="T5" i="4"/>
  <c r="M5" i="4"/>
  <c r="I5" i="4"/>
  <c r="E5" i="4"/>
  <c r="T4" i="4"/>
  <c r="M4" i="4"/>
  <c r="E4" i="4"/>
  <c r="S3" i="4"/>
  <c r="R3" i="4"/>
  <c r="M3" i="4"/>
  <c r="I4" i="4" s="1"/>
  <c r="E3" i="4"/>
  <c r="T2" i="4"/>
  <c r="S2" i="4"/>
  <c r="M2" i="4"/>
  <c r="I2" i="4"/>
  <c r="E2" i="4"/>
  <c r="N4" i="6" l="1"/>
  <c r="L8" i="6"/>
  <c r="L3" i="6"/>
  <c r="L5" i="6"/>
  <c r="L6" i="6"/>
  <c r="N3" i="6"/>
  <c r="M5" i="6"/>
  <c r="L10" i="6"/>
  <c r="N5" i="6"/>
  <c r="M3" i="6"/>
  <c r="BC5" i="5"/>
  <c r="BE5" i="5" s="1"/>
  <c r="BC16" i="5"/>
  <c r="BE16" i="5"/>
  <c r="BB6" i="5"/>
  <c r="BC6" i="5" s="1"/>
  <c r="BE6" i="5" s="1"/>
  <c r="BC15" i="5"/>
  <c r="BE15" i="5" s="1"/>
  <c r="BE7" i="5"/>
  <c r="BC14" i="5"/>
  <c r="BE14" i="5" s="1"/>
  <c r="BC12" i="5"/>
  <c r="BE12" i="5" s="1"/>
  <c r="BE18" i="5"/>
  <c r="N448" i="4"/>
  <c r="N498" i="4"/>
  <c r="N493" i="4"/>
  <c r="N538" i="4"/>
  <c r="N478" i="4"/>
  <c r="N473" i="4"/>
  <c r="N523" i="4"/>
  <c r="N488" i="4"/>
  <c r="N483" i="4"/>
  <c r="N533" i="4"/>
  <c r="N458" i="4"/>
  <c r="N508" i="4"/>
  <c r="N453" i="4"/>
  <c r="N503" i="4"/>
  <c r="N48" i="4"/>
  <c r="N153" i="4"/>
  <c r="C153" i="4" s="1"/>
  <c r="N160" i="4"/>
  <c r="C160" i="4" s="1"/>
  <c r="N5" i="4"/>
  <c r="C5" i="4" s="1"/>
  <c r="I6" i="4"/>
  <c r="N49" i="4"/>
  <c r="C49" i="4" s="1"/>
  <c r="I69" i="4"/>
  <c r="N69" i="4" s="1"/>
  <c r="C69" i="4" s="1"/>
  <c r="N68" i="4"/>
  <c r="C68" i="4" s="1"/>
  <c r="N96" i="4"/>
  <c r="C96" i="4" s="1"/>
  <c r="N45" i="4"/>
  <c r="C45" i="4" s="1"/>
  <c r="N150" i="4"/>
  <c r="C150" i="4" s="1"/>
  <c r="N173" i="4"/>
  <c r="C173" i="4" s="1"/>
  <c r="N128" i="4"/>
  <c r="C128" i="4" s="1"/>
  <c r="N19" i="4"/>
  <c r="C19" i="4" s="1"/>
  <c r="N34" i="4"/>
  <c r="C34" i="4" s="1"/>
  <c r="N64" i="4"/>
  <c r="C64" i="4" s="1"/>
  <c r="I65" i="4"/>
  <c r="N65" i="4" s="1"/>
  <c r="C65" i="4" s="1"/>
  <c r="N114" i="4"/>
  <c r="C114" i="4" s="1"/>
  <c r="N79" i="4"/>
  <c r="C79" i="4" s="1"/>
  <c r="N125" i="4"/>
  <c r="C125" i="4" s="1"/>
  <c r="I126" i="4"/>
  <c r="N118" i="4"/>
  <c r="C118" i="4" s="1"/>
  <c r="N56" i="4"/>
  <c r="C56" i="4" s="1"/>
  <c r="N4" i="4"/>
  <c r="C4" i="4" s="1"/>
  <c r="N28" i="4"/>
  <c r="C28" i="4" s="1"/>
  <c r="N119" i="4"/>
  <c r="C119" i="4" s="1"/>
  <c r="N163" i="4"/>
  <c r="C163" i="4" s="1"/>
  <c r="I164" i="4"/>
  <c r="I17" i="4"/>
  <c r="N16" i="4"/>
  <c r="C16" i="4" s="1"/>
  <c r="N60" i="4"/>
  <c r="C60" i="4" s="1"/>
  <c r="N93" i="4"/>
  <c r="C93" i="4" s="1"/>
  <c r="N115" i="4"/>
  <c r="C115" i="4" s="1"/>
  <c r="N86" i="4"/>
  <c r="C86" i="4" s="1"/>
  <c r="N138" i="4"/>
  <c r="C138" i="4" s="1"/>
  <c r="N32" i="4"/>
  <c r="C32" i="4" s="1"/>
  <c r="N13" i="4"/>
  <c r="C13" i="4" s="1"/>
  <c r="N26" i="4"/>
  <c r="C26" i="4" s="1"/>
  <c r="N29" i="4"/>
  <c r="C29" i="4" s="1"/>
  <c r="N57" i="4"/>
  <c r="C57" i="4" s="1"/>
  <c r="N61" i="4"/>
  <c r="C61" i="4" s="1"/>
  <c r="N90" i="4"/>
  <c r="C90" i="4" s="1"/>
  <c r="N102" i="4"/>
  <c r="C102" i="4" s="1"/>
  <c r="N154" i="4"/>
  <c r="C154" i="4" s="1"/>
  <c r="N84" i="4"/>
  <c r="C84" i="4" s="1"/>
  <c r="N161" i="4"/>
  <c r="C161" i="4" s="1"/>
  <c r="I11" i="4"/>
  <c r="N110" i="4"/>
  <c r="C110" i="4" s="1"/>
  <c r="I120" i="4"/>
  <c r="N120" i="4" s="1"/>
  <c r="C120" i="4" s="1"/>
  <c r="N126" i="4"/>
  <c r="C126" i="4" s="1"/>
  <c r="I139" i="4"/>
  <c r="N155" i="4"/>
  <c r="C155" i="4" s="1"/>
  <c r="N12" i="4"/>
  <c r="C12" i="4" s="1"/>
  <c r="N17" i="4"/>
  <c r="C17" i="4" s="1"/>
  <c r="N30" i="4"/>
  <c r="C30" i="4" s="1"/>
  <c r="N54" i="4"/>
  <c r="C54" i="4" s="1"/>
  <c r="I77" i="4"/>
  <c r="N77" i="4" s="1"/>
  <c r="C77" i="4" s="1"/>
  <c r="N129" i="4"/>
  <c r="C129" i="4" s="1"/>
  <c r="I130" i="4"/>
  <c r="N130" i="4" s="1"/>
  <c r="C130" i="4" s="1"/>
  <c r="N3" i="4"/>
  <c r="N36" i="4"/>
  <c r="C36" i="4" s="1"/>
  <c r="N87" i="4"/>
  <c r="N23" i="4"/>
  <c r="C23" i="4" s="1"/>
  <c r="T35" i="4"/>
  <c r="N35" i="4" s="1"/>
  <c r="C35" i="4" s="1"/>
  <c r="N135" i="4"/>
  <c r="C135" i="4" s="1"/>
  <c r="N145" i="4"/>
  <c r="C145" i="4" s="1"/>
  <c r="N164" i="4"/>
  <c r="C164" i="4" s="1"/>
  <c r="N174" i="4"/>
  <c r="C174" i="4" s="1"/>
  <c r="N20" i="4"/>
  <c r="C20" i="4" s="1"/>
  <c r="N37" i="4"/>
  <c r="C37" i="4" s="1"/>
  <c r="N95" i="4"/>
  <c r="C95" i="4" s="1"/>
  <c r="N33" i="4"/>
  <c r="C33" i="4" s="1"/>
  <c r="N99" i="4"/>
  <c r="C99" i="4" s="1"/>
  <c r="N139" i="4"/>
  <c r="C139" i="4" s="1"/>
  <c r="N62" i="4"/>
  <c r="C62" i="4" s="1"/>
  <c r="N81" i="4"/>
  <c r="C81" i="4" s="1"/>
  <c r="T3" i="4"/>
  <c r="N22" i="4"/>
  <c r="C22" i="4" s="1"/>
  <c r="I74" i="4"/>
  <c r="N112" i="4"/>
  <c r="C112" i="4" s="1"/>
  <c r="N149" i="4"/>
  <c r="C149" i="4" s="1"/>
  <c r="N21" i="4"/>
  <c r="C21" i="4" s="1"/>
  <c r="N43" i="4"/>
  <c r="C43" i="4" s="1"/>
  <c r="N100" i="4"/>
  <c r="N111" i="4"/>
  <c r="C111" i="4" s="1"/>
  <c r="N133" i="4"/>
  <c r="C133" i="4" s="1"/>
  <c r="N143" i="4"/>
  <c r="C143" i="4" s="1"/>
  <c r="N146" i="4"/>
  <c r="C146" i="4" s="1"/>
  <c r="N9" i="4"/>
  <c r="C9" i="4" s="1"/>
  <c r="N40" i="4"/>
  <c r="C40" i="4" s="1"/>
  <c r="N47" i="4"/>
  <c r="C47" i="4" s="1"/>
  <c r="N74" i="4"/>
  <c r="C74" i="4" s="1"/>
  <c r="N105" i="4"/>
  <c r="C105" i="4" s="1"/>
  <c r="N108" i="4"/>
  <c r="C108" i="4" s="1"/>
  <c r="N137" i="4"/>
  <c r="C137" i="4" s="1"/>
  <c r="I157" i="4"/>
  <c r="N157" i="4" s="1"/>
  <c r="C157" i="4" s="1"/>
  <c r="N156" i="4"/>
  <c r="C156" i="4" s="1"/>
  <c r="N167" i="4"/>
  <c r="C167" i="4" s="1"/>
  <c r="I168" i="4"/>
  <c r="N168" i="4" s="1"/>
  <c r="C168" i="4" s="1"/>
  <c r="N98" i="4"/>
  <c r="C98" i="4" s="1"/>
  <c r="N113" i="4"/>
  <c r="C113" i="4" s="1"/>
  <c r="N151" i="4"/>
  <c r="C151" i="4" s="1"/>
  <c r="N6" i="4"/>
  <c r="C6" i="4" s="1"/>
  <c r="N171" i="4"/>
  <c r="C171" i="4" s="1"/>
  <c r="N50" i="4"/>
  <c r="C50" i="4" s="1"/>
  <c r="N91" i="4"/>
  <c r="C91" i="4" s="1"/>
  <c r="N11" i="4"/>
  <c r="C11" i="4" s="1"/>
  <c r="N39" i="4"/>
  <c r="C39" i="4" s="1"/>
  <c r="N14" i="4"/>
  <c r="C14" i="4" s="1"/>
  <c r="N27" i="4"/>
  <c r="C27" i="4" s="1"/>
  <c r="N85" i="4"/>
  <c r="C85" i="4" s="1"/>
  <c r="I114" i="4"/>
  <c r="N136" i="4"/>
  <c r="C136" i="4" s="1"/>
  <c r="N104" i="4"/>
  <c r="C104" i="4" s="1"/>
  <c r="I105" i="4"/>
  <c r="I146" i="4"/>
  <c r="N122" i="4"/>
  <c r="C122" i="4" s="1"/>
  <c r="N152" i="4"/>
  <c r="C152" i="4" s="1"/>
  <c r="N127" i="4"/>
  <c r="C127" i="4" s="1"/>
  <c r="N141" i="4"/>
  <c r="C141" i="4" s="1"/>
  <c r="N169" i="4"/>
  <c r="C169" i="4" s="1"/>
  <c r="N66" i="4"/>
  <c r="C66" i="4" s="1"/>
  <c r="N116" i="4"/>
  <c r="C116" i="4" s="1"/>
  <c r="N107" i="4"/>
  <c r="C107" i="4" s="1"/>
  <c r="T24" i="4"/>
  <c r="N51" i="4"/>
  <c r="C51" i="4" s="1"/>
  <c r="N83" i="4"/>
  <c r="C83" i="4" s="1"/>
  <c r="N106" i="4"/>
  <c r="C106" i="4" s="1"/>
  <c r="N42" i="4"/>
  <c r="C42" i="4" s="1"/>
  <c r="N162" i="4"/>
  <c r="C162" i="4" s="1"/>
</calcChain>
</file>

<file path=xl/sharedStrings.xml><?xml version="1.0" encoding="utf-8"?>
<sst xmlns="http://schemas.openxmlformats.org/spreadsheetml/2006/main" count="336" uniqueCount="133">
  <si>
    <t>Date</t>
  </si>
  <si>
    <t>Loading ticket</t>
  </si>
  <si>
    <t>Sort</t>
  </si>
  <si>
    <t>Wait</t>
  </si>
  <si>
    <t>Front Bay s</t>
  </si>
  <si>
    <t>F Grapples</t>
  </si>
  <si>
    <t>F Logs</t>
  </si>
  <si>
    <t>Rear Bay s</t>
  </si>
  <si>
    <t>R Grapples</t>
  </si>
  <si>
    <t>R Logs</t>
  </si>
  <si>
    <t>Total s</t>
  </si>
  <si>
    <t>Total Grapples</t>
  </si>
  <si>
    <t>Total logs</t>
  </si>
  <si>
    <t>Hot Load</t>
  </si>
  <si>
    <t>Operator</t>
  </si>
  <si>
    <t>Sawlogs</t>
  </si>
  <si>
    <t>Hot and Cold</t>
  </si>
  <si>
    <t>Trip</t>
  </si>
  <si>
    <t>Outhaul s</t>
  </si>
  <si>
    <t>Outhaul Dist (ft)</t>
  </si>
  <si>
    <t>Load 1 s</t>
  </si>
  <si>
    <t>Load 1 Grapples</t>
  </si>
  <si>
    <t>Load 1 Logs</t>
  </si>
  <si>
    <t>Move 1 s</t>
  </si>
  <si>
    <t>Load 2 s</t>
  </si>
  <si>
    <t>Load 2 Grapples</t>
  </si>
  <si>
    <t>Load 2 Logs</t>
  </si>
  <si>
    <t>Move 2 s</t>
  </si>
  <si>
    <t>Load 3 s</t>
  </si>
  <si>
    <t>Load 3 Grapples</t>
  </si>
  <si>
    <t>Load 3 Logs</t>
  </si>
  <si>
    <t>Move 3 s</t>
  </si>
  <si>
    <t>Load 4 s</t>
  </si>
  <si>
    <t>Load 4 Grapples</t>
  </si>
  <si>
    <t>Load 4 Logs</t>
  </si>
  <si>
    <t>Move 4 s</t>
  </si>
  <si>
    <t>Load 5 s</t>
  </si>
  <si>
    <t>Load 5 Grapples</t>
  </si>
  <si>
    <t>Load 5 Logs</t>
  </si>
  <si>
    <t>Move 5 s</t>
  </si>
  <si>
    <t>Load 6 s</t>
  </si>
  <si>
    <t>Load 6 Grapples</t>
  </si>
  <si>
    <t>Load 6 Logs</t>
  </si>
  <si>
    <t>Move 6s</t>
  </si>
  <si>
    <t>Load 7 s</t>
  </si>
  <si>
    <t>Load 7 Grapples</t>
  </si>
  <si>
    <t>Load 7 Logs</t>
  </si>
  <si>
    <t>Move 7s</t>
  </si>
  <si>
    <t>Load 8 s</t>
  </si>
  <si>
    <t>Load 8 Grapples</t>
  </si>
  <si>
    <t>Load 8 Logs</t>
  </si>
  <si>
    <t>Move 8s</t>
  </si>
  <si>
    <t>Inhaul s</t>
  </si>
  <si>
    <t>Unload s</t>
  </si>
  <si>
    <t>Unload to:</t>
  </si>
  <si>
    <t>Total Load s</t>
  </si>
  <si>
    <t>Move Load s</t>
  </si>
  <si>
    <t>Total L+M s</t>
  </si>
  <si>
    <t>Total Logs</t>
  </si>
  <si>
    <t>Total time</t>
  </si>
  <si>
    <t>Deck or Truck</t>
  </si>
  <si>
    <t>D</t>
  </si>
  <si>
    <t>T</t>
  </si>
  <si>
    <t>Didn't unload the last load</t>
  </si>
  <si>
    <t>Start Hr</t>
  </si>
  <si>
    <t>Min</t>
  </si>
  <si>
    <t>Sec</t>
  </si>
  <si>
    <t>Start (min)</t>
  </si>
  <si>
    <t>End Hr</t>
  </si>
  <si>
    <t xml:space="preserve">Min </t>
  </si>
  <si>
    <t>End (min</t>
  </si>
  <si>
    <t>Delay-free Elapsed Time</t>
  </si>
  <si>
    <t>Pieces</t>
  </si>
  <si>
    <t>End M3</t>
  </si>
  <si>
    <t>M3/cycle</t>
  </si>
  <si>
    <t>Delay start</t>
  </si>
  <si>
    <t>Delay End</t>
  </si>
  <si>
    <t>Elapsed delay (min)</t>
  </si>
  <si>
    <t>Hardwood? (x = yes)</t>
  </si>
  <si>
    <t>Comments</t>
  </si>
  <si>
    <t>Already fallen tree on ground. Changed the chain during delay</t>
  </si>
  <si>
    <t>Already fallen tree</t>
  </si>
  <si>
    <t>x</t>
  </si>
  <si>
    <t>1.0.24</t>
  </si>
  <si>
    <t>1.4.49</t>
  </si>
  <si>
    <t>1.7.16</t>
  </si>
  <si>
    <t>1.7.28</t>
  </si>
  <si>
    <t>Dummy HW</t>
  </si>
  <si>
    <t>Travel to felling site and waiting on forwarder.</t>
  </si>
  <si>
    <t>Travel 400' to next stop</t>
  </si>
  <si>
    <t>Partial bucking</t>
  </si>
  <si>
    <t>Cut stump.</t>
  </si>
  <si>
    <t>Traveled 400'</t>
  </si>
  <si>
    <t>Shortening stump</t>
  </si>
  <si>
    <t>Pond complete 3:08 pm</t>
  </si>
  <si>
    <t>Double top</t>
  </si>
  <si>
    <t>Travel across road</t>
  </si>
  <si>
    <t>Phone</t>
  </si>
  <si>
    <t>Hangup</t>
  </si>
  <si>
    <t>2 fell, 1 buck</t>
  </si>
  <si>
    <t>Pond Complete.</t>
  </si>
  <si>
    <t>Load 9 s</t>
  </si>
  <si>
    <t>Load 9 Grapples</t>
  </si>
  <si>
    <t>Load 9 Logs</t>
  </si>
  <si>
    <t>Move 9s</t>
  </si>
  <si>
    <t>Load 10 s</t>
  </si>
  <si>
    <t>Load 10 Grapples</t>
  </si>
  <si>
    <t>Load 10 Logs</t>
  </si>
  <si>
    <t>Move 10s</t>
  </si>
  <si>
    <t>Load 11 s</t>
  </si>
  <si>
    <t>Load 11 Grapples</t>
  </si>
  <si>
    <t>Load 11 Logs</t>
  </si>
  <si>
    <t>Move 11s</t>
  </si>
  <si>
    <t>R1</t>
  </si>
  <si>
    <t>R2</t>
  </si>
  <si>
    <t>N1</t>
  </si>
  <si>
    <t>N2</t>
  </si>
  <si>
    <t>C1</t>
  </si>
  <si>
    <t>C2</t>
  </si>
  <si>
    <t>C3</t>
  </si>
  <si>
    <t>C4</t>
  </si>
  <si>
    <t>Pulpwood</t>
  </si>
  <si>
    <t>C5</t>
  </si>
  <si>
    <t>C6</t>
  </si>
  <si>
    <t>C7</t>
  </si>
  <si>
    <t>N</t>
  </si>
  <si>
    <t>Cold</t>
  </si>
  <si>
    <t>Hot</t>
  </si>
  <si>
    <t>Non-mechanical delay</t>
  </si>
  <si>
    <t>Talking to researcher</t>
  </si>
  <si>
    <t>Vol/tree (m3)</t>
  </si>
  <si>
    <t>Time/tree (sec)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</si>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</sst>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/>
    <xf numFmtId="1" fontId="0" fillId="0" borderId="0" xfId="0" applyNumberFormat="1"/>
    <xf numFmtId="21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1" fillId="0" borderId="0" xfId="0" applyNumberFormat="1" applyFont="1"/>
    <xf numFmtId="14" fontId="0" fillId="0" borderId="0" xfId="0" applyNumberFormat="1" applyAlignment="1">
      <alignment wrapText="1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6C90-717A-4472-8A8E-70441441E18E}">
  <dimension ref="A1:W541"/>
  <sheetViews>
    <sheetView topLeftCell="F1" workbookViewId="0">
      <selection activeCell="C2" sqref="C2"/>
    </sheetView>
  </sheetViews>
  <sheetFormatPr defaultRowHeight="14.5" x14ac:dyDescent="0.35"/>
  <cols>
    <col min="1" max="1" width="9.453125" bestFit="1" customWidth="1"/>
    <col min="2" max="5" width="13" customWidth="1"/>
    <col min="22" max="22" width="10.36328125" customWidth="1"/>
    <col min="23" max="23" width="52.6328125" bestFit="1" customWidth="1"/>
  </cols>
  <sheetData>
    <row r="1" spans="1:23" ht="58" x14ac:dyDescent="0.35">
      <c r="A1" t="s">
        <v>0</v>
      </c>
      <c r="B1" s="11" t="s">
        <v>130</v>
      </c>
      <c r="C1" s="11" t="s">
        <v>131</v>
      </c>
      <c r="D1" s="9" t="s">
        <v>87</v>
      </c>
      <c r="E1" s="11" t="s">
        <v>72</v>
      </c>
      <c r="F1" s="9" t="s">
        <v>64</v>
      </c>
      <c r="G1" s="9" t="s">
        <v>65</v>
      </c>
      <c r="H1" s="9" t="s">
        <v>66</v>
      </c>
      <c r="I1" s="9" t="s">
        <v>67</v>
      </c>
      <c r="J1" s="9" t="s">
        <v>68</v>
      </c>
      <c r="K1" s="9" t="s">
        <v>69</v>
      </c>
      <c r="L1" s="9" t="s">
        <v>66</v>
      </c>
      <c r="M1" s="9" t="s">
        <v>70</v>
      </c>
      <c r="N1" s="9" t="s">
        <v>71</v>
      </c>
      <c r="O1" s="9" t="s">
        <v>72</v>
      </c>
      <c r="P1" s="9" t="s">
        <v>73</v>
      </c>
      <c r="Q1" s="9" t="s">
        <v>74</v>
      </c>
      <c r="R1" s="9" t="s">
        <v>75</v>
      </c>
      <c r="S1" s="9" t="s">
        <v>76</v>
      </c>
      <c r="T1" s="9" t="s">
        <v>77</v>
      </c>
      <c r="U1" s="9" t="s">
        <v>87</v>
      </c>
      <c r="V1" s="9" t="s">
        <v>78</v>
      </c>
      <c r="W1" s="9" t="s">
        <v>79</v>
      </c>
    </row>
    <row r="2" spans="1:23" x14ac:dyDescent="0.35">
      <c r="A2" s="2">
        <v>45532</v>
      </c>
      <c r="B2" s="5"/>
      <c r="C2" s="3"/>
      <c r="D2">
        <v>0</v>
      </c>
      <c r="E2" s="3">
        <f>O2</f>
        <v>0</v>
      </c>
      <c r="F2">
        <v>0</v>
      </c>
      <c r="G2">
        <v>0</v>
      </c>
      <c r="H2">
        <v>0</v>
      </c>
      <c r="I2">
        <f>F2*60+G2+H2/60</f>
        <v>0</v>
      </c>
      <c r="J2">
        <v>0</v>
      </c>
      <c r="K2">
        <v>94</v>
      </c>
      <c r="L2">
        <v>44</v>
      </c>
      <c r="M2">
        <f>J2*60+K2+L2/60</f>
        <v>94.733333333333334</v>
      </c>
      <c r="R2">
        <v>0</v>
      </c>
      <c r="S2">
        <f>94+44/60</f>
        <v>94.733333333333334</v>
      </c>
      <c r="T2">
        <f>S2-R2</f>
        <v>94.733333333333334</v>
      </c>
      <c r="U2">
        <v>0</v>
      </c>
      <c r="V2">
        <v>0</v>
      </c>
      <c r="W2" t="s">
        <v>128</v>
      </c>
    </row>
    <row r="3" spans="1:23" x14ac:dyDescent="0.35">
      <c r="A3" s="2">
        <v>45532</v>
      </c>
      <c r="B3" s="5"/>
      <c r="C3" s="3"/>
      <c r="D3">
        <v>0</v>
      </c>
      <c r="E3" s="3">
        <f t="shared" ref="E3:E66" si="0">O3</f>
        <v>2</v>
      </c>
      <c r="I3">
        <v>0</v>
      </c>
      <c r="J3">
        <v>0</v>
      </c>
      <c r="K3">
        <v>20</v>
      </c>
      <c r="L3">
        <v>17</v>
      </c>
      <c r="M3">
        <f t="shared" ref="M3:M102" si="1">J3*60+K3+L3/60</f>
        <v>20.283333333333335</v>
      </c>
      <c r="N3">
        <f t="shared" ref="N3:N66" si="2">M3-I3-T3</f>
        <v>15.783333333333335</v>
      </c>
      <c r="O3">
        <v>2</v>
      </c>
      <c r="R3">
        <f>7+30/60</f>
        <v>7.5</v>
      </c>
      <c r="S3">
        <f>12</f>
        <v>12</v>
      </c>
      <c r="T3">
        <f t="shared" ref="T3:T43" si="3">S3-R3</f>
        <v>4.5</v>
      </c>
      <c r="U3">
        <v>0</v>
      </c>
      <c r="V3">
        <v>0</v>
      </c>
      <c r="W3" t="s">
        <v>88</v>
      </c>
    </row>
    <row r="4" spans="1:23" x14ac:dyDescent="0.35">
      <c r="A4" s="2">
        <v>45532</v>
      </c>
      <c r="B4" s="5"/>
      <c r="C4" s="3">
        <f t="shared" ref="C4:C67" si="4">(N4*60)</f>
        <v>218.99999999999991</v>
      </c>
      <c r="D4">
        <v>0</v>
      </c>
      <c r="E4" s="3">
        <f t="shared" si="0"/>
        <v>5</v>
      </c>
      <c r="I4">
        <f>M3</f>
        <v>20.283333333333335</v>
      </c>
      <c r="K4">
        <v>23</v>
      </c>
      <c r="L4">
        <v>56</v>
      </c>
      <c r="M4">
        <f t="shared" si="1"/>
        <v>23.933333333333334</v>
      </c>
      <c r="N4">
        <f t="shared" si="2"/>
        <v>3.6499999999999986</v>
      </c>
      <c r="O4">
        <v>5</v>
      </c>
      <c r="T4">
        <f t="shared" si="3"/>
        <v>0</v>
      </c>
      <c r="U4">
        <v>0</v>
      </c>
      <c r="V4">
        <v>0</v>
      </c>
    </row>
    <row r="5" spans="1:23" x14ac:dyDescent="0.35">
      <c r="A5" s="2">
        <v>45532</v>
      </c>
      <c r="B5" s="5"/>
      <c r="C5" s="3">
        <f t="shared" si="4"/>
        <v>74.000000000000057</v>
      </c>
      <c r="D5">
        <v>0</v>
      </c>
      <c r="E5" s="3">
        <f t="shared" si="0"/>
        <v>4</v>
      </c>
      <c r="I5">
        <f t="shared" ref="I5:I68" si="5">M4</f>
        <v>23.933333333333334</v>
      </c>
      <c r="K5">
        <v>25</v>
      </c>
      <c r="L5">
        <v>10</v>
      </c>
      <c r="M5">
        <f t="shared" si="1"/>
        <v>25.166666666666668</v>
      </c>
      <c r="N5">
        <f t="shared" si="2"/>
        <v>1.2333333333333343</v>
      </c>
      <c r="O5">
        <v>4</v>
      </c>
      <c r="T5">
        <f t="shared" si="3"/>
        <v>0</v>
      </c>
      <c r="U5">
        <v>0</v>
      </c>
      <c r="V5">
        <v>0</v>
      </c>
    </row>
    <row r="6" spans="1:23" x14ac:dyDescent="0.35">
      <c r="A6" s="2">
        <v>45532</v>
      </c>
      <c r="B6" s="5"/>
      <c r="C6" s="3">
        <f t="shared" si="4"/>
        <v>41.999999999999957</v>
      </c>
      <c r="D6">
        <v>1</v>
      </c>
      <c r="E6" s="3">
        <f t="shared" si="0"/>
        <v>3</v>
      </c>
      <c r="I6">
        <f t="shared" si="5"/>
        <v>25.166666666666668</v>
      </c>
      <c r="K6">
        <v>25</v>
      </c>
      <c r="L6">
        <v>52</v>
      </c>
      <c r="M6">
        <f t="shared" si="1"/>
        <v>25.866666666666667</v>
      </c>
      <c r="N6">
        <f t="shared" si="2"/>
        <v>0.69999999999999929</v>
      </c>
      <c r="O6">
        <v>3</v>
      </c>
      <c r="T6">
        <f t="shared" si="3"/>
        <v>0</v>
      </c>
      <c r="U6">
        <v>1</v>
      </c>
      <c r="V6">
        <v>1</v>
      </c>
    </row>
    <row r="7" spans="1:23" x14ac:dyDescent="0.35">
      <c r="A7" s="2">
        <v>45532</v>
      </c>
      <c r="B7" s="5"/>
      <c r="C7" s="3">
        <f t="shared" si="4"/>
        <v>26.000000000000014</v>
      </c>
      <c r="D7">
        <v>1</v>
      </c>
      <c r="E7" s="3">
        <f t="shared" si="0"/>
        <v>3</v>
      </c>
      <c r="I7">
        <f t="shared" si="5"/>
        <v>25.866666666666667</v>
      </c>
      <c r="K7">
        <v>26</v>
      </c>
      <c r="L7">
        <v>18</v>
      </c>
      <c r="M7">
        <f t="shared" si="1"/>
        <v>26.3</v>
      </c>
      <c r="N7">
        <f t="shared" si="2"/>
        <v>0.43333333333333357</v>
      </c>
      <c r="O7">
        <v>3</v>
      </c>
      <c r="T7">
        <f t="shared" si="3"/>
        <v>0</v>
      </c>
      <c r="U7">
        <v>1</v>
      </c>
      <c r="V7">
        <v>1</v>
      </c>
    </row>
    <row r="8" spans="1:23" x14ac:dyDescent="0.35">
      <c r="A8" s="2">
        <v>45532</v>
      </c>
      <c r="B8" s="5"/>
      <c r="C8" s="3">
        <f t="shared" si="4"/>
        <v>15.999999999999943</v>
      </c>
      <c r="D8">
        <v>1</v>
      </c>
      <c r="E8" s="3">
        <f t="shared" si="0"/>
        <v>2</v>
      </c>
      <c r="I8">
        <f t="shared" si="5"/>
        <v>26.3</v>
      </c>
      <c r="K8">
        <v>26</v>
      </c>
      <c r="L8">
        <v>34</v>
      </c>
      <c r="M8">
        <f t="shared" si="1"/>
        <v>26.566666666666666</v>
      </c>
      <c r="N8">
        <f t="shared" si="2"/>
        <v>0.26666666666666572</v>
      </c>
      <c r="O8">
        <v>2</v>
      </c>
      <c r="T8">
        <f t="shared" si="3"/>
        <v>0</v>
      </c>
      <c r="U8">
        <v>1</v>
      </c>
      <c r="V8">
        <v>1</v>
      </c>
    </row>
    <row r="9" spans="1:23" x14ac:dyDescent="0.35">
      <c r="A9" s="2">
        <v>45532</v>
      </c>
      <c r="B9" s="5"/>
      <c r="C9" s="3">
        <f t="shared" si="4"/>
        <v>30.999999999999943</v>
      </c>
      <c r="D9">
        <v>1</v>
      </c>
      <c r="E9" s="3">
        <f t="shared" si="0"/>
        <v>2</v>
      </c>
      <c r="I9">
        <f t="shared" si="5"/>
        <v>26.566666666666666</v>
      </c>
      <c r="K9">
        <v>27</v>
      </c>
      <c r="L9">
        <v>5</v>
      </c>
      <c r="M9">
        <f t="shared" si="1"/>
        <v>27.083333333333332</v>
      </c>
      <c r="N9">
        <f t="shared" si="2"/>
        <v>0.51666666666666572</v>
      </c>
      <c r="O9">
        <v>2</v>
      </c>
      <c r="T9">
        <f t="shared" si="3"/>
        <v>0</v>
      </c>
      <c r="U9">
        <v>1</v>
      </c>
      <c r="V9">
        <v>1</v>
      </c>
    </row>
    <row r="10" spans="1:23" x14ac:dyDescent="0.35">
      <c r="A10" s="2">
        <v>45532</v>
      </c>
      <c r="B10" s="5"/>
      <c r="C10" s="3">
        <f t="shared" si="4"/>
        <v>33</v>
      </c>
      <c r="D10">
        <v>1</v>
      </c>
      <c r="E10" s="3">
        <f t="shared" si="0"/>
        <v>2</v>
      </c>
      <c r="I10">
        <v>0</v>
      </c>
      <c r="K10">
        <v>0</v>
      </c>
      <c r="L10">
        <v>33</v>
      </c>
      <c r="M10">
        <f t="shared" si="1"/>
        <v>0.55000000000000004</v>
      </c>
      <c r="N10">
        <f t="shared" si="2"/>
        <v>0.55000000000000004</v>
      </c>
      <c r="O10">
        <v>2</v>
      </c>
      <c r="T10">
        <f t="shared" si="3"/>
        <v>0</v>
      </c>
      <c r="U10">
        <v>1</v>
      </c>
      <c r="V10">
        <v>1</v>
      </c>
    </row>
    <row r="11" spans="1:23" x14ac:dyDescent="0.35">
      <c r="A11" s="2">
        <v>45532</v>
      </c>
      <c r="B11" s="5">
        <f t="shared" ref="B11:B74" si="6">Q11</f>
        <v>0.12999999999999989</v>
      </c>
      <c r="C11" s="3">
        <f t="shared" si="4"/>
        <v>15.999999999999996</v>
      </c>
      <c r="D11">
        <v>1</v>
      </c>
      <c r="E11" s="3">
        <f t="shared" si="0"/>
        <v>2</v>
      </c>
      <c r="I11">
        <f t="shared" si="5"/>
        <v>0.55000000000000004</v>
      </c>
      <c r="K11">
        <v>0</v>
      </c>
      <c r="L11">
        <v>49</v>
      </c>
      <c r="M11">
        <f t="shared" si="1"/>
        <v>0.81666666666666665</v>
      </c>
      <c r="N11">
        <f t="shared" si="2"/>
        <v>0.26666666666666661</v>
      </c>
      <c r="O11">
        <v>2</v>
      </c>
      <c r="P11">
        <v>5.32</v>
      </c>
      <c r="Q11">
        <f>P11-5.19</f>
        <v>0.12999999999999989</v>
      </c>
      <c r="T11">
        <f t="shared" si="3"/>
        <v>0</v>
      </c>
      <c r="U11">
        <v>1</v>
      </c>
      <c r="V11">
        <v>1</v>
      </c>
    </row>
    <row r="12" spans="1:23" x14ac:dyDescent="0.35">
      <c r="A12" s="2">
        <v>45532</v>
      </c>
      <c r="B12" s="5">
        <f t="shared" si="6"/>
        <v>0.23999999999999932</v>
      </c>
      <c r="C12" s="3">
        <f t="shared" si="4"/>
        <v>78</v>
      </c>
      <c r="D12">
        <v>1</v>
      </c>
      <c r="E12" s="3">
        <f t="shared" si="0"/>
        <v>2</v>
      </c>
      <c r="I12">
        <f t="shared" si="5"/>
        <v>0.81666666666666665</v>
      </c>
      <c r="K12">
        <v>2</v>
      </c>
      <c r="L12">
        <v>7</v>
      </c>
      <c r="M12">
        <f t="shared" si="1"/>
        <v>2.1166666666666667</v>
      </c>
      <c r="N12">
        <f t="shared" si="2"/>
        <v>1.3</v>
      </c>
      <c r="O12">
        <v>2</v>
      </c>
      <c r="P12">
        <f>5.56</f>
        <v>5.56</v>
      </c>
      <c r="Q12">
        <f>P12-P11</f>
        <v>0.23999999999999932</v>
      </c>
      <c r="T12">
        <f t="shared" si="3"/>
        <v>0</v>
      </c>
      <c r="U12">
        <v>1</v>
      </c>
      <c r="V12">
        <v>1</v>
      </c>
    </row>
    <row r="13" spans="1:23" x14ac:dyDescent="0.35">
      <c r="A13" s="2">
        <v>45532</v>
      </c>
      <c r="B13" s="5">
        <f t="shared" si="6"/>
        <v>9.0000000000000746E-2</v>
      </c>
      <c r="C13" s="3">
        <f t="shared" si="4"/>
        <v>71.999999999999986</v>
      </c>
      <c r="D13">
        <v>1</v>
      </c>
      <c r="E13" s="3">
        <f t="shared" si="0"/>
        <v>1</v>
      </c>
      <c r="I13">
        <f t="shared" si="5"/>
        <v>2.1166666666666667</v>
      </c>
      <c r="K13">
        <v>3</v>
      </c>
      <c r="L13">
        <v>19</v>
      </c>
      <c r="M13">
        <f t="shared" si="1"/>
        <v>3.3166666666666664</v>
      </c>
      <c r="N13">
        <f t="shared" si="2"/>
        <v>1.1999999999999997</v>
      </c>
      <c r="O13">
        <v>1</v>
      </c>
      <c r="P13">
        <v>5.65</v>
      </c>
      <c r="Q13">
        <f t="shared" ref="Q13:Q76" si="7">P13-P12</f>
        <v>9.0000000000000746E-2</v>
      </c>
      <c r="T13">
        <f t="shared" si="3"/>
        <v>0</v>
      </c>
      <c r="U13">
        <v>1</v>
      </c>
      <c r="V13">
        <v>1</v>
      </c>
    </row>
    <row r="14" spans="1:23" x14ac:dyDescent="0.35">
      <c r="A14" s="2">
        <v>45532</v>
      </c>
      <c r="B14" s="5">
        <f t="shared" si="6"/>
        <v>0.29000000000000004</v>
      </c>
      <c r="C14" s="3">
        <f t="shared" si="4"/>
        <v>41.000000000000014</v>
      </c>
      <c r="D14">
        <v>1</v>
      </c>
      <c r="E14" s="3">
        <f t="shared" si="0"/>
        <v>2</v>
      </c>
      <c r="I14">
        <f t="shared" si="5"/>
        <v>3.3166666666666664</v>
      </c>
      <c r="K14">
        <v>4</v>
      </c>
      <c r="L14">
        <v>0</v>
      </c>
      <c r="M14">
        <f t="shared" si="1"/>
        <v>4</v>
      </c>
      <c r="N14">
        <f t="shared" si="2"/>
        <v>0.68333333333333357</v>
      </c>
      <c r="O14">
        <v>2</v>
      </c>
      <c r="P14">
        <v>5.94</v>
      </c>
      <c r="Q14">
        <f t="shared" si="7"/>
        <v>0.29000000000000004</v>
      </c>
      <c r="T14">
        <f t="shared" si="3"/>
        <v>0</v>
      </c>
      <c r="U14">
        <v>1</v>
      </c>
      <c r="V14">
        <v>1</v>
      </c>
    </row>
    <row r="15" spans="1:23" x14ac:dyDescent="0.35">
      <c r="A15" s="2">
        <v>45532</v>
      </c>
      <c r="B15" s="5">
        <f t="shared" si="6"/>
        <v>0.44999999999999929</v>
      </c>
      <c r="C15" s="3">
        <f t="shared" si="4"/>
        <v>69.000000000000028</v>
      </c>
      <c r="D15">
        <v>1</v>
      </c>
      <c r="E15" s="3">
        <f t="shared" si="0"/>
        <v>2</v>
      </c>
      <c r="I15">
        <f t="shared" si="5"/>
        <v>4</v>
      </c>
      <c r="K15">
        <v>5</v>
      </c>
      <c r="L15">
        <v>9</v>
      </c>
      <c r="M15">
        <f t="shared" si="1"/>
        <v>5.15</v>
      </c>
      <c r="N15">
        <f t="shared" si="2"/>
        <v>1.1500000000000004</v>
      </c>
      <c r="O15">
        <v>2</v>
      </c>
      <c r="P15">
        <v>6.39</v>
      </c>
      <c r="Q15">
        <f t="shared" si="7"/>
        <v>0.44999999999999929</v>
      </c>
      <c r="T15">
        <f t="shared" si="3"/>
        <v>0</v>
      </c>
      <c r="U15">
        <v>1</v>
      </c>
      <c r="V15">
        <v>1</v>
      </c>
    </row>
    <row r="16" spans="1:23" x14ac:dyDescent="0.35">
      <c r="A16" s="2">
        <v>45532</v>
      </c>
      <c r="B16" s="5">
        <f t="shared" si="6"/>
        <v>0.16000000000000014</v>
      </c>
      <c r="C16" s="3">
        <f t="shared" si="4"/>
        <v>96.999999999999972</v>
      </c>
      <c r="D16">
        <v>0</v>
      </c>
      <c r="E16" s="3">
        <f t="shared" si="0"/>
        <v>2</v>
      </c>
      <c r="I16">
        <f t="shared" si="5"/>
        <v>5.15</v>
      </c>
      <c r="K16">
        <v>6</v>
      </c>
      <c r="L16">
        <v>46</v>
      </c>
      <c r="M16">
        <f t="shared" si="1"/>
        <v>6.7666666666666666</v>
      </c>
      <c r="N16">
        <f t="shared" si="2"/>
        <v>1.6166666666666663</v>
      </c>
      <c r="O16">
        <v>2</v>
      </c>
      <c r="P16">
        <v>6.55</v>
      </c>
      <c r="Q16">
        <f t="shared" si="7"/>
        <v>0.16000000000000014</v>
      </c>
      <c r="T16">
        <f t="shared" si="3"/>
        <v>0</v>
      </c>
      <c r="U16">
        <v>0</v>
      </c>
      <c r="V16">
        <v>0</v>
      </c>
    </row>
    <row r="17" spans="1:22" x14ac:dyDescent="0.35">
      <c r="A17" s="2">
        <v>45532</v>
      </c>
      <c r="B17" s="5">
        <f t="shared" si="6"/>
        <v>8.0000000000000071E-2</v>
      </c>
      <c r="C17" s="3">
        <f t="shared" si="4"/>
        <v>46</v>
      </c>
      <c r="D17">
        <v>0</v>
      </c>
      <c r="E17" s="3">
        <f t="shared" si="0"/>
        <v>2</v>
      </c>
      <c r="I17">
        <f t="shared" si="5"/>
        <v>6.7666666666666666</v>
      </c>
      <c r="K17">
        <v>7</v>
      </c>
      <c r="L17">
        <v>32</v>
      </c>
      <c r="M17">
        <f t="shared" si="1"/>
        <v>7.5333333333333332</v>
      </c>
      <c r="N17">
        <f t="shared" si="2"/>
        <v>0.76666666666666661</v>
      </c>
      <c r="O17">
        <v>2</v>
      </c>
      <c r="P17">
        <v>6.63</v>
      </c>
      <c r="Q17">
        <f t="shared" si="7"/>
        <v>8.0000000000000071E-2</v>
      </c>
      <c r="T17">
        <f t="shared" si="3"/>
        <v>0</v>
      </c>
      <c r="U17">
        <v>0</v>
      </c>
      <c r="V17">
        <v>0</v>
      </c>
    </row>
    <row r="18" spans="1:22" x14ac:dyDescent="0.35">
      <c r="A18" s="2">
        <v>45532</v>
      </c>
      <c r="B18" s="5">
        <f t="shared" si="6"/>
        <v>1.29</v>
      </c>
      <c r="C18" s="3">
        <f t="shared" si="4"/>
        <v>223</v>
      </c>
      <c r="D18">
        <v>0</v>
      </c>
      <c r="E18" s="3">
        <f t="shared" si="0"/>
        <v>2</v>
      </c>
      <c r="I18">
        <f t="shared" si="5"/>
        <v>7.5333333333333332</v>
      </c>
      <c r="K18">
        <v>11</v>
      </c>
      <c r="L18">
        <v>15</v>
      </c>
      <c r="M18">
        <f t="shared" si="1"/>
        <v>11.25</v>
      </c>
      <c r="N18">
        <f t="shared" si="2"/>
        <v>3.7166666666666668</v>
      </c>
      <c r="O18">
        <v>2</v>
      </c>
      <c r="P18">
        <v>7.92</v>
      </c>
      <c r="Q18">
        <f t="shared" si="7"/>
        <v>1.29</v>
      </c>
      <c r="T18">
        <f t="shared" si="3"/>
        <v>0</v>
      </c>
      <c r="U18">
        <v>0</v>
      </c>
      <c r="V18">
        <v>0</v>
      </c>
    </row>
    <row r="19" spans="1:22" x14ac:dyDescent="0.35">
      <c r="A19" s="2">
        <v>45532</v>
      </c>
      <c r="B19" s="5">
        <f t="shared" si="6"/>
        <v>0.05</v>
      </c>
      <c r="C19" s="3">
        <f t="shared" si="4"/>
        <v>70</v>
      </c>
      <c r="D19">
        <v>1</v>
      </c>
      <c r="E19" s="3">
        <f t="shared" si="0"/>
        <v>1</v>
      </c>
      <c r="I19">
        <v>0</v>
      </c>
      <c r="K19">
        <v>1</v>
      </c>
      <c r="L19">
        <v>10</v>
      </c>
      <c r="M19">
        <f t="shared" si="1"/>
        <v>1.1666666666666667</v>
      </c>
      <c r="N19">
        <f t="shared" si="2"/>
        <v>1.1666666666666667</v>
      </c>
      <c r="O19">
        <v>1</v>
      </c>
      <c r="P19">
        <v>8.31</v>
      </c>
      <c r="Q19">
        <v>0.05</v>
      </c>
      <c r="T19">
        <f t="shared" si="3"/>
        <v>0</v>
      </c>
      <c r="U19">
        <v>1</v>
      </c>
      <c r="V19">
        <v>1</v>
      </c>
    </row>
    <row r="20" spans="1:22" x14ac:dyDescent="0.35">
      <c r="A20" s="2">
        <v>45532</v>
      </c>
      <c r="B20" s="5">
        <f t="shared" si="6"/>
        <v>0.27999999999999936</v>
      </c>
      <c r="C20" s="3">
        <f t="shared" si="4"/>
        <v>46</v>
      </c>
      <c r="D20">
        <v>1</v>
      </c>
      <c r="E20" s="3">
        <f t="shared" si="0"/>
        <v>2</v>
      </c>
      <c r="I20">
        <f t="shared" si="5"/>
        <v>1.1666666666666667</v>
      </c>
      <c r="K20">
        <v>1</v>
      </c>
      <c r="L20">
        <v>56</v>
      </c>
      <c r="M20">
        <f t="shared" si="1"/>
        <v>1.9333333333333333</v>
      </c>
      <c r="N20">
        <f t="shared" si="2"/>
        <v>0.76666666666666661</v>
      </c>
      <c r="O20">
        <v>2</v>
      </c>
      <c r="P20">
        <v>8.59</v>
      </c>
      <c r="Q20">
        <f t="shared" si="7"/>
        <v>0.27999999999999936</v>
      </c>
      <c r="T20">
        <f t="shared" si="3"/>
        <v>0</v>
      </c>
      <c r="U20">
        <v>1</v>
      </c>
      <c r="V20">
        <v>1</v>
      </c>
    </row>
    <row r="21" spans="1:22" x14ac:dyDescent="0.35">
      <c r="A21" s="2">
        <v>45532</v>
      </c>
      <c r="B21" s="5">
        <f t="shared" si="6"/>
        <v>1.9000000000000004</v>
      </c>
      <c r="C21" s="3">
        <f t="shared" si="4"/>
        <v>82.999999999999986</v>
      </c>
      <c r="D21">
        <v>0</v>
      </c>
      <c r="E21" s="3">
        <f t="shared" si="0"/>
        <v>4</v>
      </c>
      <c r="I21">
        <f t="shared" si="5"/>
        <v>1.9333333333333333</v>
      </c>
      <c r="K21">
        <v>3</v>
      </c>
      <c r="L21">
        <v>19</v>
      </c>
      <c r="M21">
        <f t="shared" si="1"/>
        <v>3.3166666666666664</v>
      </c>
      <c r="N21">
        <f t="shared" si="2"/>
        <v>1.3833333333333331</v>
      </c>
      <c r="O21">
        <v>4</v>
      </c>
      <c r="P21">
        <v>10.49</v>
      </c>
      <c r="Q21">
        <f t="shared" si="7"/>
        <v>1.9000000000000004</v>
      </c>
      <c r="T21">
        <f t="shared" si="3"/>
        <v>0</v>
      </c>
      <c r="U21">
        <v>0</v>
      </c>
      <c r="V21">
        <v>0</v>
      </c>
    </row>
    <row r="22" spans="1:22" x14ac:dyDescent="0.35">
      <c r="A22" s="2">
        <v>45532</v>
      </c>
      <c r="B22" s="5">
        <f t="shared" si="6"/>
        <v>1.6600000000000001</v>
      </c>
      <c r="C22" s="3">
        <f t="shared" si="4"/>
        <v>321</v>
      </c>
      <c r="D22">
        <v>0</v>
      </c>
      <c r="E22" s="3">
        <f t="shared" si="0"/>
        <v>4</v>
      </c>
      <c r="I22">
        <f t="shared" si="5"/>
        <v>3.3166666666666664</v>
      </c>
      <c r="K22">
        <v>8</v>
      </c>
      <c r="L22">
        <v>40</v>
      </c>
      <c r="M22">
        <f t="shared" si="1"/>
        <v>8.6666666666666661</v>
      </c>
      <c r="N22">
        <f t="shared" si="2"/>
        <v>5.35</v>
      </c>
      <c r="O22">
        <v>4</v>
      </c>
      <c r="P22">
        <v>12.15</v>
      </c>
      <c r="Q22">
        <f t="shared" si="7"/>
        <v>1.6600000000000001</v>
      </c>
      <c r="T22">
        <f t="shared" si="3"/>
        <v>0</v>
      </c>
      <c r="U22">
        <v>0</v>
      </c>
      <c r="V22">
        <v>0</v>
      </c>
    </row>
    <row r="23" spans="1:22" x14ac:dyDescent="0.35">
      <c r="A23" s="2">
        <v>45532</v>
      </c>
      <c r="B23" s="5">
        <f t="shared" si="6"/>
        <v>0.23000000000000043</v>
      </c>
      <c r="C23" s="3">
        <f t="shared" si="4"/>
        <v>192.00000000000006</v>
      </c>
      <c r="D23">
        <v>1</v>
      </c>
      <c r="E23" s="3">
        <f t="shared" si="0"/>
        <v>2</v>
      </c>
      <c r="I23">
        <f t="shared" si="5"/>
        <v>8.6666666666666661</v>
      </c>
      <c r="K23">
        <v>11</v>
      </c>
      <c r="L23">
        <v>52</v>
      </c>
      <c r="M23">
        <f t="shared" si="1"/>
        <v>11.866666666666667</v>
      </c>
      <c r="N23">
        <f t="shared" si="2"/>
        <v>3.2000000000000011</v>
      </c>
      <c r="O23">
        <v>2</v>
      </c>
      <c r="P23">
        <v>12.38</v>
      </c>
      <c r="Q23">
        <f t="shared" si="7"/>
        <v>0.23000000000000043</v>
      </c>
      <c r="T23">
        <f t="shared" si="3"/>
        <v>0</v>
      </c>
      <c r="U23">
        <v>1</v>
      </c>
      <c r="V23">
        <v>1</v>
      </c>
    </row>
    <row r="24" spans="1:22" x14ac:dyDescent="0.35">
      <c r="A24" s="2">
        <v>45532</v>
      </c>
      <c r="B24" s="5">
        <f t="shared" si="6"/>
        <v>0</v>
      </c>
      <c r="C24" s="3">
        <f t="shared" si="4"/>
        <v>0</v>
      </c>
      <c r="D24">
        <v>0</v>
      </c>
      <c r="E24" s="3">
        <f t="shared" si="0"/>
        <v>0</v>
      </c>
      <c r="I24">
        <f t="shared" si="5"/>
        <v>11.866666666666667</v>
      </c>
      <c r="K24">
        <v>15</v>
      </c>
      <c r="L24">
        <v>42</v>
      </c>
      <c r="M24">
        <f t="shared" si="1"/>
        <v>15.7</v>
      </c>
      <c r="R24">
        <f>11+52/60</f>
        <v>11.866666666666667</v>
      </c>
      <c r="S24">
        <f>15+42/60</f>
        <v>15.7</v>
      </c>
      <c r="T24">
        <f t="shared" si="3"/>
        <v>3.8333333333333321</v>
      </c>
      <c r="U24">
        <v>0</v>
      </c>
      <c r="V24">
        <v>0</v>
      </c>
    </row>
    <row r="25" spans="1:22" x14ac:dyDescent="0.35">
      <c r="A25" s="2">
        <v>45532</v>
      </c>
      <c r="B25" s="5">
        <f t="shared" si="6"/>
        <v>4.9999999999998934E-2</v>
      </c>
      <c r="C25" s="3">
        <f t="shared" si="4"/>
        <v>75</v>
      </c>
      <c r="D25">
        <v>1</v>
      </c>
      <c r="E25" s="3">
        <f t="shared" si="0"/>
        <v>2</v>
      </c>
      <c r="I25">
        <v>0</v>
      </c>
      <c r="K25">
        <v>1</v>
      </c>
      <c r="L25">
        <v>15</v>
      </c>
      <c r="M25">
        <f t="shared" si="1"/>
        <v>1.25</v>
      </c>
      <c r="N25">
        <f t="shared" si="2"/>
        <v>1.25</v>
      </c>
      <c r="O25">
        <v>2</v>
      </c>
      <c r="P25">
        <v>13.11</v>
      </c>
      <c r="Q25">
        <f>P25-13.06</f>
        <v>4.9999999999998934E-2</v>
      </c>
      <c r="T25">
        <f t="shared" si="3"/>
        <v>0</v>
      </c>
      <c r="U25">
        <v>1</v>
      </c>
      <c r="V25">
        <v>1</v>
      </c>
    </row>
    <row r="26" spans="1:22" x14ac:dyDescent="0.35">
      <c r="A26" s="2">
        <v>45532</v>
      </c>
      <c r="B26" s="5">
        <f t="shared" si="6"/>
        <v>0.37000000000000099</v>
      </c>
      <c r="C26" s="3">
        <f t="shared" si="4"/>
        <v>30.999999999999996</v>
      </c>
      <c r="D26">
        <v>1</v>
      </c>
      <c r="E26" s="3">
        <f t="shared" si="0"/>
        <v>2</v>
      </c>
      <c r="I26">
        <f t="shared" si="5"/>
        <v>1.25</v>
      </c>
      <c r="K26">
        <v>1</v>
      </c>
      <c r="L26">
        <v>46</v>
      </c>
      <c r="M26">
        <f t="shared" si="1"/>
        <v>1.7666666666666666</v>
      </c>
      <c r="N26">
        <f t="shared" si="2"/>
        <v>0.51666666666666661</v>
      </c>
      <c r="O26">
        <v>2</v>
      </c>
      <c r="P26">
        <v>13.48</v>
      </c>
      <c r="Q26">
        <f t="shared" si="7"/>
        <v>0.37000000000000099</v>
      </c>
      <c r="T26">
        <f t="shared" si="3"/>
        <v>0</v>
      </c>
      <c r="U26">
        <v>1</v>
      </c>
      <c r="V26">
        <v>1</v>
      </c>
    </row>
    <row r="27" spans="1:22" x14ac:dyDescent="0.35">
      <c r="A27" s="2">
        <v>45532</v>
      </c>
      <c r="B27" s="5">
        <f t="shared" si="6"/>
        <v>0.1899999999999995</v>
      </c>
      <c r="C27" s="3">
        <f t="shared" si="4"/>
        <v>56.000000000000014</v>
      </c>
      <c r="D27">
        <v>1</v>
      </c>
      <c r="E27" s="3">
        <f t="shared" si="0"/>
        <v>2</v>
      </c>
      <c r="I27">
        <f t="shared" si="5"/>
        <v>1.7666666666666666</v>
      </c>
      <c r="K27">
        <v>2</v>
      </c>
      <c r="L27">
        <v>42</v>
      </c>
      <c r="M27">
        <f t="shared" si="1"/>
        <v>2.7</v>
      </c>
      <c r="N27">
        <f t="shared" si="2"/>
        <v>0.93333333333333357</v>
      </c>
      <c r="O27">
        <v>2</v>
      </c>
      <c r="P27">
        <v>13.67</v>
      </c>
      <c r="Q27">
        <f t="shared" si="7"/>
        <v>0.1899999999999995</v>
      </c>
      <c r="T27">
        <f t="shared" si="3"/>
        <v>0</v>
      </c>
      <c r="U27">
        <v>1</v>
      </c>
      <c r="V27">
        <v>1</v>
      </c>
    </row>
    <row r="28" spans="1:22" x14ac:dyDescent="0.35">
      <c r="A28" s="2">
        <v>45532</v>
      </c>
      <c r="B28" s="5">
        <f t="shared" si="6"/>
        <v>0.10999999999999943</v>
      </c>
      <c r="C28" s="3">
        <f t="shared" si="4"/>
        <v>57.999999999999979</v>
      </c>
      <c r="D28">
        <v>1</v>
      </c>
      <c r="E28" s="3">
        <f t="shared" si="0"/>
        <v>1</v>
      </c>
      <c r="I28">
        <f t="shared" si="5"/>
        <v>2.7</v>
      </c>
      <c r="K28">
        <v>3</v>
      </c>
      <c r="L28">
        <v>40</v>
      </c>
      <c r="M28">
        <f t="shared" si="1"/>
        <v>3.6666666666666665</v>
      </c>
      <c r="N28">
        <f t="shared" si="2"/>
        <v>0.96666666666666634</v>
      </c>
      <c r="O28">
        <v>1</v>
      </c>
      <c r="P28">
        <v>13.78</v>
      </c>
      <c r="Q28">
        <f t="shared" si="7"/>
        <v>0.10999999999999943</v>
      </c>
      <c r="T28">
        <f t="shared" si="3"/>
        <v>0</v>
      </c>
      <c r="U28">
        <v>1</v>
      </c>
      <c r="V28">
        <v>1</v>
      </c>
    </row>
    <row r="29" spans="1:22" x14ac:dyDescent="0.35">
      <c r="A29" s="2">
        <v>45532</v>
      </c>
      <c r="B29" s="5">
        <f t="shared" si="6"/>
        <v>0.25999999999999979</v>
      </c>
      <c r="C29" s="3">
        <f t="shared" si="4"/>
        <v>43.000000000000036</v>
      </c>
      <c r="D29">
        <v>0</v>
      </c>
      <c r="E29" s="3">
        <f t="shared" si="0"/>
        <v>1</v>
      </c>
      <c r="I29">
        <f t="shared" si="5"/>
        <v>3.6666666666666665</v>
      </c>
      <c r="K29">
        <v>4</v>
      </c>
      <c r="L29">
        <v>23</v>
      </c>
      <c r="M29">
        <f t="shared" si="1"/>
        <v>4.3833333333333337</v>
      </c>
      <c r="N29">
        <f t="shared" si="2"/>
        <v>0.71666666666666723</v>
      </c>
      <c r="O29">
        <v>1</v>
      </c>
      <c r="P29">
        <v>14.04</v>
      </c>
      <c r="Q29">
        <f t="shared" si="7"/>
        <v>0.25999999999999979</v>
      </c>
      <c r="T29">
        <f t="shared" si="3"/>
        <v>0</v>
      </c>
      <c r="U29">
        <v>0</v>
      </c>
      <c r="V29">
        <v>0</v>
      </c>
    </row>
    <row r="30" spans="1:22" x14ac:dyDescent="0.35">
      <c r="A30" s="2">
        <v>45532</v>
      </c>
      <c r="B30" s="5">
        <f t="shared" si="6"/>
        <v>1.9400000000000013</v>
      </c>
      <c r="C30" s="3">
        <f t="shared" si="4"/>
        <v>170.99999999999997</v>
      </c>
      <c r="D30">
        <v>0</v>
      </c>
      <c r="E30" s="3">
        <f t="shared" si="0"/>
        <v>4</v>
      </c>
      <c r="I30">
        <f t="shared" si="5"/>
        <v>4.3833333333333337</v>
      </c>
      <c r="K30">
        <v>7</v>
      </c>
      <c r="L30">
        <v>14</v>
      </c>
      <c r="M30">
        <f t="shared" si="1"/>
        <v>7.2333333333333334</v>
      </c>
      <c r="N30">
        <f t="shared" si="2"/>
        <v>2.8499999999999996</v>
      </c>
      <c r="O30">
        <v>4</v>
      </c>
      <c r="P30">
        <v>15.98</v>
      </c>
      <c r="Q30">
        <f t="shared" si="7"/>
        <v>1.9400000000000013</v>
      </c>
      <c r="T30">
        <f t="shared" si="3"/>
        <v>0</v>
      </c>
      <c r="U30">
        <v>0</v>
      </c>
      <c r="V30">
        <v>0</v>
      </c>
    </row>
    <row r="31" spans="1:22" x14ac:dyDescent="0.35">
      <c r="A31" s="2">
        <v>45532</v>
      </c>
      <c r="B31" s="5">
        <f t="shared" si="6"/>
        <v>1.3200000000000003</v>
      </c>
      <c r="C31" s="3">
        <f t="shared" si="4"/>
        <v>235.99999999999997</v>
      </c>
      <c r="D31">
        <v>0</v>
      </c>
      <c r="E31" s="3">
        <f t="shared" si="0"/>
        <v>4</v>
      </c>
      <c r="I31">
        <f t="shared" si="5"/>
        <v>7.2333333333333334</v>
      </c>
      <c r="K31">
        <v>11</v>
      </c>
      <c r="L31">
        <v>10</v>
      </c>
      <c r="M31">
        <f t="shared" si="1"/>
        <v>11.166666666666666</v>
      </c>
      <c r="N31">
        <f t="shared" si="2"/>
        <v>3.9333333333333327</v>
      </c>
      <c r="O31">
        <v>4</v>
      </c>
      <c r="P31">
        <v>17.3</v>
      </c>
      <c r="Q31">
        <f t="shared" si="7"/>
        <v>1.3200000000000003</v>
      </c>
      <c r="T31">
        <f t="shared" si="3"/>
        <v>0</v>
      </c>
      <c r="U31">
        <v>0</v>
      </c>
      <c r="V31">
        <v>0</v>
      </c>
    </row>
    <row r="32" spans="1:22" x14ac:dyDescent="0.35">
      <c r="A32" s="2">
        <v>45532</v>
      </c>
      <c r="B32" s="5">
        <f t="shared" si="6"/>
        <v>0.39000000000000057</v>
      </c>
      <c r="C32" s="3">
        <f t="shared" si="4"/>
        <v>126.00000000000009</v>
      </c>
      <c r="D32">
        <v>0</v>
      </c>
      <c r="E32" s="3">
        <f t="shared" si="0"/>
        <v>2</v>
      </c>
      <c r="I32">
        <f t="shared" si="5"/>
        <v>11.166666666666666</v>
      </c>
      <c r="K32">
        <v>13</v>
      </c>
      <c r="L32">
        <v>16</v>
      </c>
      <c r="M32">
        <f t="shared" si="1"/>
        <v>13.266666666666667</v>
      </c>
      <c r="N32">
        <f t="shared" si="2"/>
        <v>2.1000000000000014</v>
      </c>
      <c r="O32">
        <v>2</v>
      </c>
      <c r="P32">
        <v>17.690000000000001</v>
      </c>
      <c r="Q32">
        <f t="shared" si="7"/>
        <v>0.39000000000000057</v>
      </c>
      <c r="T32">
        <f t="shared" si="3"/>
        <v>0</v>
      </c>
      <c r="U32">
        <v>0</v>
      </c>
      <c r="V32">
        <v>0</v>
      </c>
    </row>
    <row r="33" spans="1:23" x14ac:dyDescent="0.35">
      <c r="A33" s="2">
        <v>45532</v>
      </c>
      <c r="B33" s="5">
        <f t="shared" si="6"/>
        <v>1.1899999999999977</v>
      </c>
      <c r="C33" s="3">
        <f t="shared" si="4"/>
        <v>98.999999999999915</v>
      </c>
      <c r="D33">
        <v>0</v>
      </c>
      <c r="E33" s="3">
        <f t="shared" si="0"/>
        <v>3</v>
      </c>
      <c r="I33">
        <f t="shared" si="5"/>
        <v>13.266666666666667</v>
      </c>
      <c r="K33">
        <v>14</v>
      </c>
      <c r="L33">
        <v>55</v>
      </c>
      <c r="M33">
        <f t="shared" si="1"/>
        <v>14.916666666666666</v>
      </c>
      <c r="N33">
        <f t="shared" si="2"/>
        <v>1.6499999999999986</v>
      </c>
      <c r="O33">
        <v>3</v>
      </c>
      <c r="P33">
        <v>18.88</v>
      </c>
      <c r="Q33">
        <f t="shared" si="7"/>
        <v>1.1899999999999977</v>
      </c>
      <c r="T33">
        <f t="shared" si="3"/>
        <v>0</v>
      </c>
      <c r="U33">
        <v>0</v>
      </c>
      <c r="V33">
        <v>0</v>
      </c>
    </row>
    <row r="34" spans="1:23" x14ac:dyDescent="0.35">
      <c r="A34" s="2">
        <v>45532</v>
      </c>
      <c r="B34" s="5">
        <f t="shared" si="6"/>
        <v>2.4700000000000024</v>
      </c>
      <c r="C34" s="3">
        <f t="shared" si="4"/>
        <v>262.00000000000011</v>
      </c>
      <c r="D34">
        <v>0</v>
      </c>
      <c r="E34" s="3">
        <f t="shared" si="0"/>
        <v>3</v>
      </c>
      <c r="I34">
        <f t="shared" si="5"/>
        <v>14.916666666666666</v>
      </c>
      <c r="K34">
        <v>19</v>
      </c>
      <c r="L34">
        <v>17</v>
      </c>
      <c r="M34">
        <f t="shared" si="1"/>
        <v>19.283333333333335</v>
      </c>
      <c r="N34">
        <f t="shared" si="2"/>
        <v>4.3666666666666689</v>
      </c>
      <c r="O34">
        <v>3</v>
      </c>
      <c r="P34">
        <v>21.35</v>
      </c>
      <c r="Q34">
        <f t="shared" si="7"/>
        <v>2.4700000000000024</v>
      </c>
      <c r="T34">
        <f t="shared" si="3"/>
        <v>0</v>
      </c>
      <c r="U34">
        <v>0</v>
      </c>
      <c r="V34">
        <v>0</v>
      </c>
    </row>
    <row r="35" spans="1:23" x14ac:dyDescent="0.35">
      <c r="A35" s="2">
        <v>45532</v>
      </c>
      <c r="B35" s="5">
        <f t="shared" si="6"/>
        <v>1.9899999999999984</v>
      </c>
      <c r="C35" s="3">
        <f t="shared" si="4"/>
        <v>117.00000000000006</v>
      </c>
      <c r="D35">
        <v>1</v>
      </c>
      <c r="E35" s="3">
        <f t="shared" si="0"/>
        <v>1</v>
      </c>
      <c r="I35">
        <v>0</v>
      </c>
      <c r="K35">
        <v>6</v>
      </c>
      <c r="L35">
        <v>40</v>
      </c>
      <c r="M35">
        <f t="shared" si="1"/>
        <v>6.666666666666667</v>
      </c>
      <c r="N35">
        <f t="shared" si="2"/>
        <v>1.9500000000000011</v>
      </c>
      <c r="O35">
        <v>1</v>
      </c>
      <c r="P35">
        <v>23.34</v>
      </c>
      <c r="Q35">
        <f t="shared" si="7"/>
        <v>1.9899999999999984</v>
      </c>
      <c r="R35">
        <f>39/60</f>
        <v>0.65</v>
      </c>
      <c r="S35">
        <f>5+22/60</f>
        <v>5.3666666666666663</v>
      </c>
      <c r="T35">
        <f t="shared" si="3"/>
        <v>4.7166666666666659</v>
      </c>
      <c r="U35">
        <v>1</v>
      </c>
      <c r="V35">
        <v>1</v>
      </c>
    </row>
    <row r="36" spans="1:23" x14ac:dyDescent="0.35">
      <c r="A36" s="2">
        <v>45532</v>
      </c>
      <c r="B36" s="5">
        <f t="shared" si="6"/>
        <v>0.51999999999999957</v>
      </c>
      <c r="C36" s="3">
        <f t="shared" si="4"/>
        <v>81.999999999999972</v>
      </c>
      <c r="D36">
        <v>0</v>
      </c>
      <c r="E36" s="3">
        <f t="shared" si="0"/>
        <v>3</v>
      </c>
      <c r="I36">
        <f t="shared" si="5"/>
        <v>6.666666666666667</v>
      </c>
      <c r="K36">
        <v>8</v>
      </c>
      <c r="L36">
        <v>2</v>
      </c>
      <c r="M36">
        <f t="shared" si="1"/>
        <v>8.0333333333333332</v>
      </c>
      <c r="N36">
        <f t="shared" si="2"/>
        <v>1.3666666666666663</v>
      </c>
      <c r="O36">
        <v>3</v>
      </c>
      <c r="P36">
        <v>23.86</v>
      </c>
      <c r="Q36">
        <f t="shared" si="7"/>
        <v>0.51999999999999957</v>
      </c>
      <c r="T36">
        <f t="shared" si="3"/>
        <v>0</v>
      </c>
      <c r="U36">
        <v>0</v>
      </c>
    </row>
    <row r="37" spans="1:23" x14ac:dyDescent="0.35">
      <c r="A37" s="2">
        <v>45532</v>
      </c>
      <c r="B37" s="5">
        <f t="shared" si="6"/>
        <v>0.32000000000000028</v>
      </c>
      <c r="C37" s="3">
        <f t="shared" si="4"/>
        <v>69.000000000000028</v>
      </c>
      <c r="D37">
        <v>0</v>
      </c>
      <c r="E37" s="3">
        <f t="shared" si="0"/>
        <v>2</v>
      </c>
      <c r="I37">
        <f t="shared" si="5"/>
        <v>8.0333333333333332</v>
      </c>
      <c r="K37">
        <v>9</v>
      </c>
      <c r="L37">
        <v>11</v>
      </c>
      <c r="M37">
        <f t="shared" si="1"/>
        <v>9.1833333333333336</v>
      </c>
      <c r="N37">
        <f t="shared" si="2"/>
        <v>1.1500000000000004</v>
      </c>
      <c r="O37">
        <v>2</v>
      </c>
      <c r="P37">
        <v>24.18</v>
      </c>
      <c r="Q37">
        <f t="shared" si="7"/>
        <v>0.32000000000000028</v>
      </c>
      <c r="T37">
        <f t="shared" si="3"/>
        <v>0</v>
      </c>
      <c r="U37">
        <v>0</v>
      </c>
    </row>
    <row r="38" spans="1:23" x14ac:dyDescent="0.35">
      <c r="A38" s="2">
        <v>45532</v>
      </c>
      <c r="B38" s="5">
        <f t="shared" si="6"/>
        <v>0.41000000000000014</v>
      </c>
      <c r="C38" s="3">
        <f t="shared" si="4"/>
        <v>122.99999999999994</v>
      </c>
      <c r="D38">
        <v>0</v>
      </c>
      <c r="E38" s="3">
        <f t="shared" si="0"/>
        <v>2</v>
      </c>
      <c r="I38">
        <f t="shared" si="5"/>
        <v>9.1833333333333336</v>
      </c>
      <c r="K38">
        <v>11</v>
      </c>
      <c r="L38">
        <v>14</v>
      </c>
      <c r="M38">
        <f t="shared" si="1"/>
        <v>11.233333333333333</v>
      </c>
      <c r="N38">
        <f t="shared" si="2"/>
        <v>2.0499999999999989</v>
      </c>
      <c r="O38">
        <v>2</v>
      </c>
      <c r="P38">
        <v>24.59</v>
      </c>
      <c r="Q38">
        <f t="shared" si="7"/>
        <v>0.41000000000000014</v>
      </c>
      <c r="T38">
        <f t="shared" si="3"/>
        <v>0</v>
      </c>
      <c r="U38">
        <v>0</v>
      </c>
    </row>
    <row r="39" spans="1:23" x14ac:dyDescent="0.35">
      <c r="A39" s="2">
        <v>45532</v>
      </c>
      <c r="B39" s="5">
        <f t="shared" si="6"/>
        <v>0.12000000000000099</v>
      </c>
      <c r="C39" s="3">
        <f t="shared" si="4"/>
        <v>31.00000000000005</v>
      </c>
      <c r="D39">
        <v>0</v>
      </c>
      <c r="E39" s="3">
        <f t="shared" si="0"/>
        <v>2</v>
      </c>
      <c r="I39">
        <f t="shared" si="5"/>
        <v>11.233333333333333</v>
      </c>
      <c r="K39">
        <v>11</v>
      </c>
      <c r="L39">
        <v>45</v>
      </c>
      <c r="M39">
        <f t="shared" si="1"/>
        <v>11.75</v>
      </c>
      <c r="N39">
        <f t="shared" si="2"/>
        <v>0.5166666666666675</v>
      </c>
      <c r="O39">
        <v>2</v>
      </c>
      <c r="P39">
        <v>24.71</v>
      </c>
      <c r="Q39">
        <f t="shared" si="7"/>
        <v>0.12000000000000099</v>
      </c>
      <c r="T39">
        <f t="shared" si="3"/>
        <v>0</v>
      </c>
      <c r="U39">
        <v>0</v>
      </c>
    </row>
    <row r="40" spans="1:23" x14ac:dyDescent="0.35">
      <c r="A40" s="2">
        <v>45532</v>
      </c>
      <c r="B40" s="5">
        <f t="shared" si="6"/>
        <v>0.10999999999999943</v>
      </c>
      <c r="C40" s="3">
        <f t="shared" si="4"/>
        <v>71.999999999999957</v>
      </c>
      <c r="D40">
        <v>1</v>
      </c>
      <c r="E40" s="3">
        <f t="shared" si="0"/>
        <v>2</v>
      </c>
      <c r="I40">
        <f t="shared" si="5"/>
        <v>11.75</v>
      </c>
      <c r="K40">
        <v>12</v>
      </c>
      <c r="L40">
        <v>57</v>
      </c>
      <c r="M40">
        <f t="shared" si="1"/>
        <v>12.95</v>
      </c>
      <c r="N40">
        <f t="shared" si="2"/>
        <v>1.1999999999999993</v>
      </c>
      <c r="O40">
        <v>2</v>
      </c>
      <c r="P40">
        <v>24.82</v>
      </c>
      <c r="Q40">
        <f t="shared" si="7"/>
        <v>0.10999999999999943</v>
      </c>
      <c r="T40">
        <f t="shared" si="3"/>
        <v>0</v>
      </c>
      <c r="U40">
        <v>1</v>
      </c>
      <c r="V40" t="s">
        <v>82</v>
      </c>
    </row>
    <row r="41" spans="1:23" x14ac:dyDescent="0.35">
      <c r="A41" s="2">
        <v>45532</v>
      </c>
      <c r="B41" s="5">
        <f t="shared" si="6"/>
        <v>0.44000000000000128</v>
      </c>
      <c r="C41" s="3">
        <f t="shared" si="4"/>
        <v>39.000000000000021</v>
      </c>
      <c r="D41">
        <v>1</v>
      </c>
      <c r="E41" s="3">
        <f t="shared" si="0"/>
        <v>2</v>
      </c>
      <c r="I41">
        <f t="shared" si="5"/>
        <v>12.95</v>
      </c>
      <c r="K41">
        <v>13</v>
      </c>
      <c r="L41">
        <v>36</v>
      </c>
      <c r="M41">
        <f t="shared" si="1"/>
        <v>13.6</v>
      </c>
      <c r="N41">
        <f t="shared" si="2"/>
        <v>0.65000000000000036</v>
      </c>
      <c r="O41">
        <v>2</v>
      </c>
      <c r="P41">
        <v>25.26</v>
      </c>
      <c r="Q41">
        <f t="shared" si="7"/>
        <v>0.44000000000000128</v>
      </c>
      <c r="T41">
        <f t="shared" si="3"/>
        <v>0</v>
      </c>
      <c r="U41">
        <v>1</v>
      </c>
      <c r="V41" t="s">
        <v>82</v>
      </c>
    </row>
    <row r="42" spans="1:23" x14ac:dyDescent="0.35">
      <c r="A42" s="2">
        <v>45532</v>
      </c>
      <c r="B42" s="5">
        <f t="shared" si="6"/>
        <v>0.38999999999999702</v>
      </c>
      <c r="C42" s="3">
        <f t="shared" si="4"/>
        <v>57.000000000000064</v>
      </c>
      <c r="D42">
        <v>0</v>
      </c>
      <c r="E42" s="3">
        <f t="shared" si="0"/>
        <v>2</v>
      </c>
      <c r="I42">
        <f t="shared" si="5"/>
        <v>13.6</v>
      </c>
      <c r="K42">
        <v>14</v>
      </c>
      <c r="L42">
        <v>33</v>
      </c>
      <c r="M42">
        <f t="shared" si="1"/>
        <v>14.55</v>
      </c>
      <c r="N42">
        <f t="shared" si="2"/>
        <v>0.95000000000000107</v>
      </c>
      <c r="O42">
        <v>2</v>
      </c>
      <c r="P42">
        <v>25.65</v>
      </c>
      <c r="Q42">
        <f t="shared" si="7"/>
        <v>0.38999999999999702</v>
      </c>
      <c r="T42">
        <f t="shared" si="3"/>
        <v>0</v>
      </c>
      <c r="U42">
        <v>0</v>
      </c>
    </row>
    <row r="43" spans="1:23" x14ac:dyDescent="0.35">
      <c r="A43" s="2">
        <v>45532</v>
      </c>
      <c r="B43" s="5">
        <f t="shared" si="6"/>
        <v>0.88000000000000256</v>
      </c>
      <c r="C43" s="3">
        <f t="shared" si="4"/>
        <v>140.99999999999989</v>
      </c>
      <c r="D43">
        <v>0</v>
      </c>
      <c r="E43" s="3">
        <f t="shared" si="0"/>
        <v>4</v>
      </c>
      <c r="I43">
        <f t="shared" si="5"/>
        <v>14.55</v>
      </c>
      <c r="K43">
        <v>16</v>
      </c>
      <c r="L43">
        <v>54</v>
      </c>
      <c r="M43">
        <f t="shared" si="1"/>
        <v>16.899999999999999</v>
      </c>
      <c r="N43">
        <f t="shared" si="2"/>
        <v>2.3499999999999979</v>
      </c>
      <c r="O43">
        <v>4</v>
      </c>
      <c r="P43">
        <v>26.53</v>
      </c>
      <c r="Q43">
        <f t="shared" si="7"/>
        <v>0.88000000000000256</v>
      </c>
      <c r="T43">
        <f t="shared" si="3"/>
        <v>0</v>
      </c>
      <c r="U43">
        <v>0</v>
      </c>
    </row>
    <row r="44" spans="1:23" x14ac:dyDescent="0.35">
      <c r="A44" s="2">
        <v>45532</v>
      </c>
      <c r="B44" s="5"/>
      <c r="C44" s="3"/>
      <c r="E44" s="3"/>
      <c r="I44">
        <f t="shared" si="5"/>
        <v>16.899999999999999</v>
      </c>
      <c r="K44">
        <v>25</v>
      </c>
      <c r="L44">
        <v>20</v>
      </c>
      <c r="M44">
        <f t="shared" si="1"/>
        <v>25.333333333333332</v>
      </c>
      <c r="N44">
        <f t="shared" si="2"/>
        <v>8.4333333333333336</v>
      </c>
      <c r="U44">
        <v>0</v>
      </c>
      <c r="W44" t="s">
        <v>89</v>
      </c>
    </row>
    <row r="45" spans="1:23" x14ac:dyDescent="0.35">
      <c r="A45" s="2">
        <v>45532</v>
      </c>
      <c r="B45" s="5">
        <f t="shared" si="6"/>
        <v>0.54999999999999716</v>
      </c>
      <c r="C45" s="3">
        <f t="shared" si="4"/>
        <v>59.000000000000057</v>
      </c>
      <c r="D45">
        <v>0</v>
      </c>
      <c r="E45" s="3">
        <f t="shared" si="0"/>
        <v>3</v>
      </c>
      <c r="I45">
        <f t="shared" si="5"/>
        <v>25.333333333333332</v>
      </c>
      <c r="K45">
        <v>26</v>
      </c>
      <c r="L45">
        <v>19</v>
      </c>
      <c r="M45">
        <f t="shared" si="1"/>
        <v>26.316666666666666</v>
      </c>
      <c r="N45">
        <f t="shared" si="2"/>
        <v>0.98333333333333428</v>
      </c>
      <c r="O45">
        <v>3</v>
      </c>
      <c r="P45">
        <v>27.08</v>
      </c>
      <c r="Q45">
        <f>P45-P43</f>
        <v>0.54999999999999716</v>
      </c>
      <c r="U45">
        <v>0</v>
      </c>
    </row>
    <row r="46" spans="1:23" x14ac:dyDescent="0.35">
      <c r="A46" s="2">
        <v>45532</v>
      </c>
      <c r="B46" s="5">
        <f t="shared" si="6"/>
        <v>0.63000000000000256</v>
      </c>
      <c r="C46" s="3">
        <f t="shared" si="4"/>
        <v>216.00000000000009</v>
      </c>
      <c r="D46">
        <v>0</v>
      </c>
      <c r="E46" s="3">
        <f t="shared" si="0"/>
        <v>1</v>
      </c>
      <c r="I46">
        <f t="shared" si="5"/>
        <v>26.316666666666666</v>
      </c>
      <c r="K46">
        <v>29</v>
      </c>
      <c r="L46">
        <v>55</v>
      </c>
      <c r="M46">
        <f t="shared" si="1"/>
        <v>29.916666666666668</v>
      </c>
      <c r="N46">
        <f t="shared" si="2"/>
        <v>3.6000000000000014</v>
      </c>
      <c r="O46">
        <v>1</v>
      </c>
      <c r="P46">
        <v>27.71</v>
      </c>
      <c r="Q46">
        <f t="shared" si="7"/>
        <v>0.63000000000000256</v>
      </c>
      <c r="U46">
        <v>0</v>
      </c>
      <c r="W46" t="s">
        <v>90</v>
      </c>
    </row>
    <row r="47" spans="1:23" x14ac:dyDescent="0.35">
      <c r="A47" s="2">
        <v>45532</v>
      </c>
      <c r="B47" s="5">
        <f t="shared" si="6"/>
        <v>0.23999999999999844</v>
      </c>
      <c r="C47" s="3">
        <f t="shared" si="4"/>
        <v>41.000000000000014</v>
      </c>
      <c r="D47">
        <v>0</v>
      </c>
      <c r="E47" s="3">
        <f t="shared" si="0"/>
        <v>2</v>
      </c>
      <c r="I47">
        <f t="shared" si="5"/>
        <v>29.916666666666668</v>
      </c>
      <c r="K47">
        <v>30</v>
      </c>
      <c r="L47">
        <v>36</v>
      </c>
      <c r="M47">
        <f t="shared" si="1"/>
        <v>30.6</v>
      </c>
      <c r="N47">
        <f t="shared" si="2"/>
        <v>0.68333333333333357</v>
      </c>
      <c r="O47">
        <v>2</v>
      </c>
      <c r="P47">
        <v>27.95</v>
      </c>
      <c r="Q47">
        <f t="shared" si="7"/>
        <v>0.23999999999999844</v>
      </c>
      <c r="U47">
        <v>0</v>
      </c>
    </row>
    <row r="48" spans="1:23" x14ac:dyDescent="0.35">
      <c r="A48" s="2">
        <v>45532</v>
      </c>
      <c r="B48" s="5"/>
      <c r="C48" s="3"/>
      <c r="E48" s="3"/>
      <c r="I48">
        <v>0</v>
      </c>
      <c r="K48">
        <v>6</v>
      </c>
      <c r="L48">
        <v>50</v>
      </c>
      <c r="M48">
        <f t="shared" si="1"/>
        <v>6.833333333333333</v>
      </c>
      <c r="N48">
        <f t="shared" si="2"/>
        <v>6.833333333333333</v>
      </c>
      <c r="U48">
        <v>0</v>
      </c>
      <c r="W48" t="s">
        <v>91</v>
      </c>
    </row>
    <row r="49" spans="1:23" x14ac:dyDescent="0.35">
      <c r="A49" s="2">
        <v>45532</v>
      </c>
      <c r="B49" s="5">
        <f t="shared" si="6"/>
        <v>0</v>
      </c>
      <c r="C49" s="3">
        <f t="shared" si="4"/>
        <v>323.99999999999994</v>
      </c>
      <c r="D49">
        <v>1</v>
      </c>
      <c r="E49" s="3">
        <f t="shared" si="0"/>
        <v>1</v>
      </c>
      <c r="I49">
        <f t="shared" si="5"/>
        <v>6.833333333333333</v>
      </c>
      <c r="K49">
        <v>12</v>
      </c>
      <c r="L49">
        <v>14</v>
      </c>
      <c r="M49">
        <f t="shared" si="1"/>
        <v>12.233333333333333</v>
      </c>
      <c r="N49">
        <f t="shared" si="2"/>
        <v>5.3999999999999995</v>
      </c>
      <c r="O49">
        <v>1</v>
      </c>
      <c r="Q49">
        <f t="shared" si="7"/>
        <v>0</v>
      </c>
      <c r="U49">
        <v>1</v>
      </c>
      <c r="V49" t="s">
        <v>82</v>
      </c>
    </row>
    <row r="50" spans="1:23" x14ac:dyDescent="0.35">
      <c r="A50" s="2">
        <v>45532</v>
      </c>
      <c r="B50" s="5">
        <f t="shared" si="6"/>
        <v>0</v>
      </c>
      <c r="C50" s="3">
        <f t="shared" si="4"/>
        <v>140.00000000000003</v>
      </c>
      <c r="D50">
        <v>0</v>
      </c>
      <c r="E50" s="3">
        <f t="shared" si="0"/>
        <v>4</v>
      </c>
      <c r="I50">
        <f t="shared" si="5"/>
        <v>12.233333333333333</v>
      </c>
      <c r="K50">
        <v>14</v>
      </c>
      <c r="L50">
        <v>34</v>
      </c>
      <c r="M50">
        <f t="shared" si="1"/>
        <v>14.566666666666666</v>
      </c>
      <c r="N50">
        <f t="shared" si="2"/>
        <v>2.3333333333333339</v>
      </c>
      <c r="O50">
        <v>4</v>
      </c>
      <c r="P50">
        <v>28.85</v>
      </c>
      <c r="U50">
        <v>0</v>
      </c>
    </row>
    <row r="51" spans="1:23" x14ac:dyDescent="0.35">
      <c r="A51" s="2">
        <v>45532</v>
      </c>
      <c r="B51" s="5">
        <f t="shared" si="6"/>
        <v>0.84999999999999787</v>
      </c>
      <c r="C51" s="3">
        <f t="shared" si="4"/>
        <v>135.99999999999994</v>
      </c>
      <c r="D51">
        <v>0</v>
      </c>
      <c r="E51" s="3">
        <f t="shared" si="0"/>
        <v>4</v>
      </c>
      <c r="I51">
        <f t="shared" si="5"/>
        <v>14.566666666666666</v>
      </c>
      <c r="K51">
        <v>16</v>
      </c>
      <c r="L51">
        <v>50</v>
      </c>
      <c r="M51">
        <f t="shared" si="1"/>
        <v>16.833333333333332</v>
      </c>
      <c r="N51">
        <f t="shared" si="2"/>
        <v>2.2666666666666657</v>
      </c>
      <c r="O51">
        <v>4</v>
      </c>
      <c r="P51">
        <v>29.7</v>
      </c>
      <c r="Q51">
        <f t="shared" si="7"/>
        <v>0.84999999999999787</v>
      </c>
      <c r="U51">
        <v>0</v>
      </c>
    </row>
    <row r="52" spans="1:23" x14ac:dyDescent="0.35">
      <c r="A52" s="2">
        <v>45532</v>
      </c>
      <c r="B52" s="5">
        <f t="shared" si="6"/>
        <v>0.19000000000000128</v>
      </c>
      <c r="C52" s="3">
        <f t="shared" si="4"/>
        <v>40.000000000000071</v>
      </c>
      <c r="D52">
        <v>1</v>
      </c>
      <c r="E52" s="3">
        <f t="shared" si="0"/>
        <v>2</v>
      </c>
      <c r="I52">
        <f t="shared" si="5"/>
        <v>16.833333333333332</v>
      </c>
      <c r="K52">
        <v>17</v>
      </c>
      <c r="L52">
        <v>30</v>
      </c>
      <c r="M52">
        <f t="shared" si="1"/>
        <v>17.5</v>
      </c>
      <c r="N52">
        <f t="shared" si="2"/>
        <v>0.66666666666666785</v>
      </c>
      <c r="O52">
        <v>2</v>
      </c>
      <c r="P52">
        <v>29.89</v>
      </c>
      <c r="Q52">
        <f t="shared" si="7"/>
        <v>0.19000000000000128</v>
      </c>
      <c r="U52">
        <v>1</v>
      </c>
      <c r="V52" t="s">
        <v>82</v>
      </c>
    </row>
    <row r="53" spans="1:23" x14ac:dyDescent="0.35">
      <c r="A53" s="2">
        <v>45532</v>
      </c>
      <c r="B53" s="5">
        <f t="shared" si="6"/>
        <v>0.51000000000000156</v>
      </c>
      <c r="C53" s="3">
        <f t="shared" si="4"/>
        <v>220</v>
      </c>
      <c r="D53">
        <v>0</v>
      </c>
      <c r="E53" s="3">
        <f t="shared" si="0"/>
        <v>3</v>
      </c>
      <c r="I53">
        <v>0</v>
      </c>
      <c r="K53">
        <v>3</v>
      </c>
      <c r="L53">
        <v>40</v>
      </c>
      <c r="M53">
        <f t="shared" si="1"/>
        <v>3.6666666666666665</v>
      </c>
      <c r="N53">
        <f t="shared" si="2"/>
        <v>3.6666666666666665</v>
      </c>
      <c r="O53">
        <v>3</v>
      </c>
      <c r="P53">
        <v>31.89</v>
      </c>
      <c r="Q53">
        <f>P53-31.38</f>
        <v>0.51000000000000156</v>
      </c>
      <c r="U53">
        <v>0</v>
      </c>
    </row>
    <row r="54" spans="1:23" x14ac:dyDescent="0.35">
      <c r="A54" s="2">
        <v>45532</v>
      </c>
      <c r="B54" s="5">
        <f t="shared" si="6"/>
        <v>0.15999999999999659</v>
      </c>
      <c r="C54" s="3">
        <f t="shared" si="4"/>
        <v>41.999999999999986</v>
      </c>
      <c r="D54">
        <v>1</v>
      </c>
      <c r="E54" s="3">
        <f t="shared" si="0"/>
        <v>2</v>
      </c>
      <c r="I54">
        <f t="shared" si="5"/>
        <v>3.6666666666666665</v>
      </c>
      <c r="K54">
        <v>4</v>
      </c>
      <c r="L54">
        <v>22</v>
      </c>
      <c r="M54">
        <f t="shared" si="1"/>
        <v>4.3666666666666663</v>
      </c>
      <c r="N54">
        <f t="shared" si="2"/>
        <v>0.69999999999999973</v>
      </c>
      <c r="O54">
        <v>2</v>
      </c>
      <c r="P54">
        <v>32.049999999999997</v>
      </c>
      <c r="Q54">
        <f t="shared" si="7"/>
        <v>0.15999999999999659</v>
      </c>
      <c r="U54">
        <v>1</v>
      </c>
      <c r="V54" t="s">
        <v>82</v>
      </c>
    </row>
    <row r="55" spans="1:23" x14ac:dyDescent="0.35">
      <c r="A55" s="2">
        <v>45532</v>
      </c>
      <c r="B55" s="5">
        <f t="shared" si="6"/>
        <v>0.17999999999999972</v>
      </c>
      <c r="C55" s="3">
        <f t="shared" si="4"/>
        <v>256</v>
      </c>
      <c r="D55">
        <v>0</v>
      </c>
      <c r="E55" s="3">
        <f t="shared" si="0"/>
        <v>4</v>
      </c>
      <c r="I55">
        <f t="shared" si="5"/>
        <v>4.3666666666666663</v>
      </c>
      <c r="K55">
        <v>8</v>
      </c>
      <c r="L55">
        <v>38</v>
      </c>
      <c r="M55">
        <f t="shared" si="1"/>
        <v>8.6333333333333329</v>
      </c>
      <c r="N55">
        <f t="shared" si="2"/>
        <v>4.2666666666666666</v>
      </c>
      <c r="O55">
        <v>4</v>
      </c>
      <c r="P55">
        <v>32.229999999999997</v>
      </c>
      <c r="Q55">
        <f t="shared" si="7"/>
        <v>0.17999999999999972</v>
      </c>
      <c r="U55">
        <v>0</v>
      </c>
    </row>
    <row r="56" spans="1:23" x14ac:dyDescent="0.35">
      <c r="A56" s="2">
        <v>45532</v>
      </c>
      <c r="B56" s="5">
        <f t="shared" si="6"/>
        <v>1.0600000000000023</v>
      </c>
      <c r="C56" s="3">
        <f t="shared" si="4"/>
        <v>99</v>
      </c>
      <c r="D56">
        <v>0</v>
      </c>
      <c r="E56" s="3">
        <f t="shared" si="0"/>
        <v>4</v>
      </c>
      <c r="I56">
        <v>0</v>
      </c>
      <c r="K56">
        <v>1</v>
      </c>
      <c r="L56">
        <v>39</v>
      </c>
      <c r="M56">
        <f t="shared" si="1"/>
        <v>1.65</v>
      </c>
      <c r="N56">
        <f t="shared" si="2"/>
        <v>1.65</v>
      </c>
      <c r="O56">
        <v>4</v>
      </c>
      <c r="P56">
        <v>34.46</v>
      </c>
      <c r="Q56">
        <f>P56-33.4</f>
        <v>1.0600000000000023</v>
      </c>
      <c r="U56">
        <v>0</v>
      </c>
    </row>
    <row r="57" spans="1:23" x14ac:dyDescent="0.35">
      <c r="A57" s="2">
        <v>45532</v>
      </c>
      <c r="B57" s="5">
        <f t="shared" si="6"/>
        <v>4.9999999999997158E-2</v>
      </c>
      <c r="C57" s="3">
        <f t="shared" si="4"/>
        <v>48.000000000000014</v>
      </c>
      <c r="D57">
        <v>1</v>
      </c>
      <c r="E57" s="3">
        <f t="shared" si="0"/>
        <v>1</v>
      </c>
      <c r="I57">
        <f t="shared" si="5"/>
        <v>1.65</v>
      </c>
      <c r="K57">
        <v>2</v>
      </c>
      <c r="L57">
        <v>27</v>
      </c>
      <c r="M57">
        <f t="shared" si="1"/>
        <v>2.4500000000000002</v>
      </c>
      <c r="N57">
        <f t="shared" si="2"/>
        <v>0.80000000000000027</v>
      </c>
      <c r="O57">
        <v>1</v>
      </c>
      <c r="P57">
        <v>34.51</v>
      </c>
      <c r="Q57">
        <f t="shared" si="7"/>
        <v>4.9999999999997158E-2</v>
      </c>
      <c r="U57">
        <v>1</v>
      </c>
      <c r="V57" t="s">
        <v>82</v>
      </c>
    </row>
    <row r="58" spans="1:23" x14ac:dyDescent="0.35">
      <c r="A58" s="2">
        <v>45532</v>
      </c>
      <c r="B58" s="5">
        <f t="shared" si="6"/>
        <v>1.8599999999999994</v>
      </c>
      <c r="C58" s="3">
        <f t="shared" si="4"/>
        <v>565.00000000000011</v>
      </c>
      <c r="D58">
        <v>0</v>
      </c>
      <c r="E58" s="3">
        <f t="shared" si="0"/>
        <v>4</v>
      </c>
      <c r="I58">
        <f t="shared" si="5"/>
        <v>2.4500000000000002</v>
      </c>
      <c r="K58">
        <v>11</v>
      </c>
      <c r="L58">
        <v>52</v>
      </c>
      <c r="M58">
        <f t="shared" si="1"/>
        <v>11.866666666666667</v>
      </c>
      <c r="N58">
        <f t="shared" si="2"/>
        <v>9.4166666666666679</v>
      </c>
      <c r="O58">
        <v>4</v>
      </c>
      <c r="P58">
        <v>36.369999999999997</v>
      </c>
      <c r="Q58">
        <f t="shared" si="7"/>
        <v>1.8599999999999994</v>
      </c>
      <c r="R58">
        <f>4+0/60+5+5/60</f>
        <v>9.0833333333333339</v>
      </c>
      <c r="U58">
        <v>0</v>
      </c>
    </row>
    <row r="59" spans="1:23" x14ac:dyDescent="0.35">
      <c r="A59" s="2">
        <v>45532</v>
      </c>
      <c r="B59" s="5">
        <f t="shared" si="6"/>
        <v>0.25</v>
      </c>
      <c r="C59" s="3">
        <f t="shared" si="4"/>
        <v>99.999999999999972</v>
      </c>
      <c r="D59">
        <v>0</v>
      </c>
      <c r="E59" s="3">
        <f t="shared" si="0"/>
        <v>2</v>
      </c>
      <c r="I59">
        <f t="shared" si="5"/>
        <v>11.866666666666667</v>
      </c>
      <c r="K59">
        <v>13</v>
      </c>
      <c r="L59">
        <v>32</v>
      </c>
      <c r="M59">
        <f t="shared" si="1"/>
        <v>13.533333333333333</v>
      </c>
      <c r="N59">
        <f t="shared" si="2"/>
        <v>1.6666666666666661</v>
      </c>
      <c r="O59">
        <v>2</v>
      </c>
      <c r="P59">
        <v>36.619999999999997</v>
      </c>
      <c r="Q59">
        <f t="shared" si="7"/>
        <v>0.25</v>
      </c>
      <c r="U59">
        <v>0</v>
      </c>
    </row>
    <row r="60" spans="1:23" x14ac:dyDescent="0.35">
      <c r="A60" s="2">
        <v>45532</v>
      </c>
      <c r="B60" s="5">
        <f t="shared" si="6"/>
        <v>1.4200000000000017</v>
      </c>
      <c r="C60" s="3">
        <f t="shared" si="4"/>
        <v>155</v>
      </c>
      <c r="D60">
        <v>0</v>
      </c>
      <c r="E60" s="3">
        <f t="shared" si="0"/>
        <v>4</v>
      </c>
      <c r="I60">
        <v>0</v>
      </c>
      <c r="K60">
        <v>2</v>
      </c>
      <c r="L60">
        <v>35</v>
      </c>
      <c r="M60">
        <f t="shared" si="1"/>
        <v>2.5833333333333335</v>
      </c>
      <c r="N60">
        <f t="shared" si="2"/>
        <v>2.5833333333333335</v>
      </c>
      <c r="O60">
        <v>4</v>
      </c>
      <c r="P60">
        <v>38.57</v>
      </c>
      <c r="Q60">
        <f>P60-37.15</f>
        <v>1.4200000000000017</v>
      </c>
      <c r="U60">
        <v>0</v>
      </c>
    </row>
    <row r="61" spans="1:23" x14ac:dyDescent="0.35">
      <c r="A61" s="2">
        <v>45532</v>
      </c>
      <c r="B61" s="5">
        <f t="shared" si="6"/>
        <v>1.3399999999999963</v>
      </c>
      <c r="C61" s="3">
        <f t="shared" si="4"/>
        <v>226.99999999999997</v>
      </c>
      <c r="D61">
        <v>0</v>
      </c>
      <c r="E61" s="3">
        <f t="shared" si="0"/>
        <v>4</v>
      </c>
      <c r="I61">
        <f t="shared" si="5"/>
        <v>2.5833333333333335</v>
      </c>
      <c r="K61">
        <v>6</v>
      </c>
      <c r="L61">
        <v>22</v>
      </c>
      <c r="M61">
        <f t="shared" si="1"/>
        <v>6.3666666666666663</v>
      </c>
      <c r="N61">
        <f t="shared" si="2"/>
        <v>3.7833333333333328</v>
      </c>
      <c r="O61">
        <v>4</v>
      </c>
      <c r="P61">
        <v>39.909999999999997</v>
      </c>
      <c r="Q61">
        <f t="shared" si="7"/>
        <v>1.3399999999999963</v>
      </c>
      <c r="U61">
        <v>0</v>
      </c>
      <c r="W61" t="s">
        <v>92</v>
      </c>
    </row>
    <row r="62" spans="1:23" x14ac:dyDescent="0.35">
      <c r="A62" s="2">
        <v>45532</v>
      </c>
      <c r="B62" s="5">
        <f t="shared" si="6"/>
        <v>0.14000000000000057</v>
      </c>
      <c r="C62" s="3">
        <f t="shared" si="4"/>
        <v>503</v>
      </c>
      <c r="D62">
        <v>1</v>
      </c>
      <c r="E62" s="3">
        <f t="shared" si="0"/>
        <v>2</v>
      </c>
      <c r="I62">
        <f t="shared" si="5"/>
        <v>6.3666666666666663</v>
      </c>
      <c r="K62">
        <v>14</v>
      </c>
      <c r="L62">
        <v>45</v>
      </c>
      <c r="M62">
        <f t="shared" si="1"/>
        <v>14.75</v>
      </c>
      <c r="N62">
        <f t="shared" si="2"/>
        <v>8.3833333333333329</v>
      </c>
      <c r="O62">
        <v>2</v>
      </c>
      <c r="P62">
        <v>40.049999999999997</v>
      </c>
      <c r="Q62">
        <f t="shared" si="7"/>
        <v>0.14000000000000057</v>
      </c>
      <c r="U62">
        <v>1</v>
      </c>
      <c r="V62" t="s">
        <v>82</v>
      </c>
    </row>
    <row r="63" spans="1:23" x14ac:dyDescent="0.35">
      <c r="A63" s="2">
        <v>45532</v>
      </c>
      <c r="B63" s="5">
        <f t="shared" si="6"/>
        <v>0.10999999999999943</v>
      </c>
      <c r="C63" s="3">
        <f t="shared" si="4"/>
        <v>30</v>
      </c>
      <c r="D63">
        <v>1</v>
      </c>
      <c r="E63" s="3">
        <f t="shared" si="0"/>
        <v>1</v>
      </c>
      <c r="I63">
        <f t="shared" si="5"/>
        <v>14.75</v>
      </c>
      <c r="K63">
        <v>15</v>
      </c>
      <c r="L63">
        <v>15</v>
      </c>
      <c r="M63">
        <f t="shared" si="1"/>
        <v>15.25</v>
      </c>
      <c r="N63">
        <f t="shared" si="2"/>
        <v>0.5</v>
      </c>
      <c r="O63">
        <v>1</v>
      </c>
      <c r="P63">
        <v>40.159999999999997</v>
      </c>
      <c r="Q63">
        <f t="shared" si="7"/>
        <v>0.10999999999999943</v>
      </c>
      <c r="U63">
        <v>1</v>
      </c>
      <c r="V63" t="s">
        <v>82</v>
      </c>
    </row>
    <row r="64" spans="1:23" x14ac:dyDescent="0.35">
      <c r="A64" s="2">
        <v>45532</v>
      </c>
      <c r="B64" s="5">
        <f t="shared" si="6"/>
        <v>8.00000000000054E-2</v>
      </c>
      <c r="C64" s="3">
        <f t="shared" si="4"/>
        <v>28.99999999999995</v>
      </c>
      <c r="D64">
        <v>1</v>
      </c>
      <c r="E64" s="3">
        <f t="shared" si="0"/>
        <v>1</v>
      </c>
      <c r="I64">
        <f t="shared" si="5"/>
        <v>15.25</v>
      </c>
      <c r="K64">
        <v>15</v>
      </c>
      <c r="L64">
        <v>44</v>
      </c>
      <c r="M64">
        <f t="shared" si="1"/>
        <v>15.733333333333333</v>
      </c>
      <c r="N64">
        <f t="shared" si="2"/>
        <v>0.4833333333333325</v>
      </c>
      <c r="O64">
        <v>1</v>
      </c>
      <c r="P64">
        <v>40.24</v>
      </c>
      <c r="Q64">
        <f t="shared" si="7"/>
        <v>8.00000000000054E-2</v>
      </c>
      <c r="U64">
        <v>1</v>
      </c>
      <c r="V64" t="s">
        <v>82</v>
      </c>
    </row>
    <row r="65" spans="1:22" x14ac:dyDescent="0.35">
      <c r="A65" s="2">
        <v>45532</v>
      </c>
      <c r="B65" s="5">
        <f t="shared" si="6"/>
        <v>0.62999999999999545</v>
      </c>
      <c r="C65" s="3">
        <f t="shared" si="4"/>
        <v>163</v>
      </c>
      <c r="D65">
        <v>1</v>
      </c>
      <c r="E65" s="3">
        <f t="shared" si="0"/>
        <v>4</v>
      </c>
      <c r="I65">
        <f t="shared" si="5"/>
        <v>15.733333333333333</v>
      </c>
      <c r="K65">
        <v>18</v>
      </c>
      <c r="L65">
        <v>27</v>
      </c>
      <c r="M65">
        <f t="shared" si="1"/>
        <v>18.45</v>
      </c>
      <c r="N65">
        <f t="shared" si="2"/>
        <v>2.7166666666666668</v>
      </c>
      <c r="O65">
        <v>4</v>
      </c>
      <c r="P65">
        <v>40.869999999999997</v>
      </c>
      <c r="Q65">
        <f t="shared" si="7"/>
        <v>0.62999999999999545</v>
      </c>
      <c r="U65">
        <v>1</v>
      </c>
      <c r="V65" t="s">
        <v>82</v>
      </c>
    </row>
    <row r="66" spans="1:22" x14ac:dyDescent="0.35">
      <c r="A66" s="2">
        <v>45532</v>
      </c>
      <c r="B66" s="5">
        <f t="shared" si="6"/>
        <v>0.16000000000000369</v>
      </c>
      <c r="C66" s="3">
        <f t="shared" si="4"/>
        <v>45.999999999999943</v>
      </c>
      <c r="D66">
        <v>1</v>
      </c>
      <c r="E66" s="3">
        <f t="shared" si="0"/>
        <v>1</v>
      </c>
      <c r="I66">
        <f t="shared" si="5"/>
        <v>18.45</v>
      </c>
      <c r="K66">
        <v>19</v>
      </c>
      <c r="L66">
        <v>13</v>
      </c>
      <c r="M66">
        <f t="shared" si="1"/>
        <v>19.216666666666665</v>
      </c>
      <c r="N66">
        <f t="shared" si="2"/>
        <v>0.76666666666666572</v>
      </c>
      <c r="O66">
        <v>1</v>
      </c>
      <c r="P66">
        <v>41.03</v>
      </c>
      <c r="Q66">
        <f t="shared" si="7"/>
        <v>0.16000000000000369</v>
      </c>
      <c r="U66">
        <v>1</v>
      </c>
      <c r="V66" t="s">
        <v>82</v>
      </c>
    </row>
    <row r="67" spans="1:22" x14ac:dyDescent="0.35">
      <c r="A67" s="2">
        <v>45532</v>
      </c>
      <c r="B67" s="5">
        <f t="shared" si="6"/>
        <v>1.9600000000000009</v>
      </c>
      <c r="C67" s="3">
        <f t="shared" si="4"/>
        <v>196.00000000000017</v>
      </c>
      <c r="D67">
        <v>0</v>
      </c>
      <c r="E67" s="3">
        <f t="shared" ref="E67:E130" si="8">O67</f>
        <v>5</v>
      </c>
      <c r="I67">
        <f t="shared" si="5"/>
        <v>19.216666666666665</v>
      </c>
      <c r="K67">
        <v>22</v>
      </c>
      <c r="L67">
        <v>29</v>
      </c>
      <c r="M67">
        <f t="shared" si="1"/>
        <v>22.483333333333334</v>
      </c>
      <c r="N67">
        <f t="shared" ref="N67:N102" si="9">M67-I67-T67</f>
        <v>3.2666666666666693</v>
      </c>
      <c r="O67">
        <v>5</v>
      </c>
      <c r="P67">
        <v>42.99</v>
      </c>
      <c r="Q67">
        <f t="shared" si="7"/>
        <v>1.9600000000000009</v>
      </c>
      <c r="U67">
        <v>0</v>
      </c>
    </row>
    <row r="68" spans="1:22" x14ac:dyDescent="0.35">
      <c r="A68" s="2">
        <v>45532</v>
      </c>
      <c r="B68" s="5">
        <f t="shared" si="6"/>
        <v>1.6199999999999974</v>
      </c>
      <c r="C68" s="3">
        <f t="shared" ref="C68:C102" si="10">(N68*60)</f>
        <v>144.99999999999986</v>
      </c>
      <c r="D68">
        <v>0</v>
      </c>
      <c r="E68" s="3">
        <f t="shared" si="8"/>
        <v>4</v>
      </c>
      <c r="I68">
        <f t="shared" si="5"/>
        <v>22.483333333333334</v>
      </c>
      <c r="K68">
        <v>24</v>
      </c>
      <c r="L68">
        <v>54</v>
      </c>
      <c r="M68">
        <f t="shared" si="1"/>
        <v>24.9</v>
      </c>
      <c r="N68">
        <f t="shared" si="9"/>
        <v>2.4166666666666643</v>
      </c>
      <c r="O68">
        <v>4</v>
      </c>
      <c r="P68">
        <v>44.61</v>
      </c>
      <c r="Q68">
        <f t="shared" si="7"/>
        <v>1.6199999999999974</v>
      </c>
      <c r="U68">
        <v>0</v>
      </c>
    </row>
    <row r="69" spans="1:22" x14ac:dyDescent="0.35">
      <c r="A69" s="2">
        <v>45532</v>
      </c>
      <c r="B69" s="5">
        <f t="shared" si="6"/>
        <v>0.14999999999999858</v>
      </c>
      <c r="C69" s="3">
        <f t="shared" si="10"/>
        <v>107.0000000000001</v>
      </c>
      <c r="D69">
        <v>1</v>
      </c>
      <c r="E69" s="3">
        <f t="shared" si="8"/>
        <v>2</v>
      </c>
      <c r="I69">
        <f t="shared" ref="I69:I102" si="11">M68</f>
        <v>24.9</v>
      </c>
      <c r="K69">
        <v>26</v>
      </c>
      <c r="L69">
        <v>41</v>
      </c>
      <c r="M69">
        <f t="shared" si="1"/>
        <v>26.683333333333334</v>
      </c>
      <c r="N69">
        <f t="shared" si="9"/>
        <v>1.783333333333335</v>
      </c>
      <c r="O69">
        <v>2</v>
      </c>
      <c r="P69">
        <v>44.76</v>
      </c>
      <c r="Q69">
        <f t="shared" si="7"/>
        <v>0.14999999999999858</v>
      </c>
      <c r="U69">
        <v>1</v>
      </c>
      <c r="V69" t="s">
        <v>82</v>
      </c>
    </row>
    <row r="70" spans="1:22" x14ac:dyDescent="0.35">
      <c r="A70" s="2">
        <v>45532</v>
      </c>
      <c r="B70" s="5">
        <f t="shared" si="6"/>
        <v>0.21999999999999886</v>
      </c>
      <c r="C70" s="3">
        <f t="shared" si="10"/>
        <v>41.999999999999957</v>
      </c>
      <c r="D70">
        <v>1</v>
      </c>
      <c r="E70" s="3">
        <f t="shared" si="8"/>
        <v>2</v>
      </c>
      <c r="I70">
        <f t="shared" si="11"/>
        <v>26.683333333333334</v>
      </c>
      <c r="K70">
        <v>27</v>
      </c>
      <c r="L70">
        <v>23</v>
      </c>
      <c r="M70">
        <f t="shared" si="1"/>
        <v>27.383333333333333</v>
      </c>
      <c r="N70">
        <f t="shared" si="9"/>
        <v>0.69999999999999929</v>
      </c>
      <c r="O70">
        <v>2</v>
      </c>
      <c r="P70">
        <v>44.98</v>
      </c>
      <c r="Q70">
        <f t="shared" si="7"/>
        <v>0.21999999999999886</v>
      </c>
      <c r="U70">
        <v>1</v>
      </c>
      <c r="V70" t="s">
        <v>82</v>
      </c>
    </row>
    <row r="71" spans="1:22" x14ac:dyDescent="0.35">
      <c r="A71" s="2">
        <v>45532</v>
      </c>
      <c r="B71" s="5">
        <f t="shared" si="6"/>
        <v>0.22000000000000597</v>
      </c>
      <c r="C71" s="3">
        <f t="shared" si="10"/>
        <v>40.000000000000071</v>
      </c>
      <c r="D71">
        <v>1</v>
      </c>
      <c r="E71" s="3">
        <f t="shared" si="8"/>
        <v>1</v>
      </c>
      <c r="I71">
        <f t="shared" si="11"/>
        <v>27.383333333333333</v>
      </c>
      <c r="K71">
        <v>28</v>
      </c>
      <c r="L71">
        <v>3</v>
      </c>
      <c r="M71">
        <f t="shared" si="1"/>
        <v>28.05</v>
      </c>
      <c r="N71">
        <f t="shared" si="9"/>
        <v>0.66666666666666785</v>
      </c>
      <c r="O71">
        <v>1</v>
      </c>
      <c r="P71">
        <v>45.2</v>
      </c>
      <c r="Q71">
        <f t="shared" si="7"/>
        <v>0.22000000000000597</v>
      </c>
      <c r="U71">
        <v>1</v>
      </c>
      <c r="V71" t="s">
        <v>82</v>
      </c>
    </row>
    <row r="72" spans="1:22" x14ac:dyDescent="0.35">
      <c r="A72" s="2">
        <v>45532</v>
      </c>
      <c r="B72" s="5">
        <f t="shared" si="6"/>
        <v>0.57000000000000028</v>
      </c>
      <c r="C72" s="3">
        <f t="shared" si="10"/>
        <v>91.999999999999886</v>
      </c>
      <c r="D72">
        <v>0</v>
      </c>
      <c r="E72" s="3">
        <f t="shared" si="8"/>
        <v>3</v>
      </c>
      <c r="I72">
        <f t="shared" si="11"/>
        <v>28.05</v>
      </c>
      <c r="K72">
        <v>29</v>
      </c>
      <c r="L72">
        <v>35</v>
      </c>
      <c r="M72">
        <f t="shared" si="1"/>
        <v>29.583333333333332</v>
      </c>
      <c r="N72">
        <f t="shared" si="9"/>
        <v>1.5333333333333314</v>
      </c>
      <c r="O72">
        <v>3</v>
      </c>
      <c r="P72">
        <v>45.77</v>
      </c>
      <c r="Q72">
        <f t="shared" si="7"/>
        <v>0.57000000000000028</v>
      </c>
      <c r="U72">
        <v>0</v>
      </c>
    </row>
    <row r="73" spans="1:22" x14ac:dyDescent="0.35">
      <c r="A73" s="2">
        <v>45532</v>
      </c>
      <c r="B73" s="5">
        <f t="shared" si="6"/>
        <v>0.10999999999999943</v>
      </c>
      <c r="C73" s="3">
        <f t="shared" si="10"/>
        <v>51.000000000000085</v>
      </c>
      <c r="D73">
        <v>1</v>
      </c>
      <c r="E73" s="3">
        <f t="shared" si="8"/>
        <v>1</v>
      </c>
      <c r="I73">
        <f t="shared" si="11"/>
        <v>29.583333333333332</v>
      </c>
      <c r="K73">
        <v>30</v>
      </c>
      <c r="L73">
        <v>26</v>
      </c>
      <c r="M73">
        <f t="shared" si="1"/>
        <v>30.433333333333334</v>
      </c>
      <c r="N73">
        <f t="shared" si="9"/>
        <v>0.85000000000000142</v>
      </c>
      <c r="O73">
        <v>1</v>
      </c>
      <c r="P73">
        <v>45.88</v>
      </c>
      <c r="Q73">
        <f t="shared" si="7"/>
        <v>0.10999999999999943</v>
      </c>
      <c r="U73">
        <v>1</v>
      </c>
      <c r="V73" t="s">
        <v>82</v>
      </c>
    </row>
    <row r="74" spans="1:22" x14ac:dyDescent="0.35">
      <c r="A74" s="2">
        <v>45532</v>
      </c>
      <c r="B74" s="5">
        <f t="shared" si="6"/>
        <v>0.58999999999999631</v>
      </c>
      <c r="C74" s="3">
        <f t="shared" si="10"/>
        <v>82.999999999999972</v>
      </c>
      <c r="D74">
        <v>0</v>
      </c>
      <c r="E74" s="3">
        <f t="shared" si="8"/>
        <v>4</v>
      </c>
      <c r="I74">
        <f t="shared" si="11"/>
        <v>30.433333333333334</v>
      </c>
      <c r="K74">
        <v>31</v>
      </c>
      <c r="L74">
        <v>49</v>
      </c>
      <c r="M74">
        <f t="shared" si="1"/>
        <v>31.816666666666666</v>
      </c>
      <c r="N74">
        <f t="shared" si="9"/>
        <v>1.3833333333333329</v>
      </c>
      <c r="O74">
        <v>4</v>
      </c>
      <c r="P74">
        <v>46.47</v>
      </c>
      <c r="Q74">
        <f t="shared" si="7"/>
        <v>0.58999999999999631</v>
      </c>
      <c r="U74">
        <v>0</v>
      </c>
    </row>
    <row r="75" spans="1:22" x14ac:dyDescent="0.35">
      <c r="A75" s="2">
        <v>45532</v>
      </c>
      <c r="B75" s="5">
        <f t="shared" ref="B75:B102" si="12">Q75</f>
        <v>0.10000000000000142</v>
      </c>
      <c r="C75" s="3">
        <f t="shared" si="10"/>
        <v>31.000000000000156</v>
      </c>
      <c r="D75">
        <v>0</v>
      </c>
      <c r="E75" s="3">
        <f t="shared" si="8"/>
        <v>3</v>
      </c>
      <c r="I75">
        <f t="shared" si="11"/>
        <v>31.816666666666666</v>
      </c>
      <c r="K75">
        <v>32</v>
      </c>
      <c r="L75">
        <v>20</v>
      </c>
      <c r="M75">
        <f t="shared" si="1"/>
        <v>32.333333333333336</v>
      </c>
      <c r="N75">
        <f t="shared" si="9"/>
        <v>0.51666666666666927</v>
      </c>
      <c r="O75">
        <v>3</v>
      </c>
      <c r="P75">
        <v>46.57</v>
      </c>
      <c r="Q75">
        <f t="shared" si="7"/>
        <v>0.10000000000000142</v>
      </c>
      <c r="U75">
        <v>0</v>
      </c>
    </row>
    <row r="76" spans="1:22" x14ac:dyDescent="0.35">
      <c r="A76" s="2">
        <v>45532</v>
      </c>
      <c r="B76" s="5">
        <f t="shared" si="12"/>
        <v>0.11999999999999744</v>
      </c>
      <c r="C76" s="3">
        <f t="shared" si="10"/>
        <v>37.999999999999972</v>
      </c>
      <c r="D76">
        <v>0</v>
      </c>
      <c r="E76" s="3">
        <f t="shared" si="8"/>
        <v>1</v>
      </c>
      <c r="I76">
        <f t="shared" si="11"/>
        <v>32.333333333333336</v>
      </c>
      <c r="K76">
        <v>32</v>
      </c>
      <c r="L76">
        <v>58</v>
      </c>
      <c r="M76">
        <f t="shared" si="1"/>
        <v>32.966666666666669</v>
      </c>
      <c r="N76">
        <f t="shared" si="9"/>
        <v>0.63333333333333286</v>
      </c>
      <c r="O76">
        <v>1</v>
      </c>
      <c r="P76">
        <v>46.69</v>
      </c>
      <c r="Q76">
        <f t="shared" si="7"/>
        <v>0.11999999999999744</v>
      </c>
      <c r="U76">
        <v>0</v>
      </c>
    </row>
    <row r="77" spans="1:22" x14ac:dyDescent="0.35">
      <c r="A77" s="2">
        <v>45532</v>
      </c>
      <c r="B77" s="5">
        <f t="shared" si="12"/>
        <v>1.7000000000000028</v>
      </c>
      <c r="C77" s="3">
        <f t="shared" si="10"/>
        <v>145.9999999999998</v>
      </c>
      <c r="D77">
        <v>0</v>
      </c>
      <c r="E77" s="3">
        <f t="shared" si="8"/>
        <v>5</v>
      </c>
      <c r="I77">
        <f t="shared" si="11"/>
        <v>32.966666666666669</v>
      </c>
      <c r="K77">
        <v>35</v>
      </c>
      <c r="L77">
        <v>24</v>
      </c>
      <c r="M77">
        <f t="shared" si="1"/>
        <v>35.4</v>
      </c>
      <c r="N77">
        <f t="shared" si="9"/>
        <v>2.43333333333333</v>
      </c>
      <c r="O77">
        <v>5</v>
      </c>
      <c r="P77">
        <v>48.39</v>
      </c>
      <c r="Q77">
        <f t="shared" ref="Q77:Q102" si="13">P77-P76</f>
        <v>1.7000000000000028</v>
      </c>
      <c r="U77">
        <v>0</v>
      </c>
    </row>
    <row r="78" spans="1:22" x14ac:dyDescent="0.35">
      <c r="A78" s="2">
        <v>45532</v>
      </c>
      <c r="B78" s="5">
        <f t="shared" si="12"/>
        <v>0.78999999999999915</v>
      </c>
      <c r="C78" s="3">
        <f t="shared" si="10"/>
        <v>72.000000000000171</v>
      </c>
      <c r="D78">
        <v>0</v>
      </c>
      <c r="E78" s="3">
        <f t="shared" si="8"/>
        <v>4</v>
      </c>
      <c r="I78">
        <f t="shared" si="11"/>
        <v>35.4</v>
      </c>
      <c r="K78">
        <v>36</v>
      </c>
      <c r="L78">
        <v>36</v>
      </c>
      <c r="M78">
        <f t="shared" si="1"/>
        <v>36.6</v>
      </c>
      <c r="N78">
        <f t="shared" si="9"/>
        <v>1.2000000000000028</v>
      </c>
      <c r="O78">
        <v>4</v>
      </c>
      <c r="P78">
        <v>49.18</v>
      </c>
      <c r="Q78">
        <f t="shared" si="13"/>
        <v>0.78999999999999915</v>
      </c>
      <c r="U78">
        <v>0</v>
      </c>
    </row>
    <row r="79" spans="1:22" x14ac:dyDescent="0.35">
      <c r="A79" s="2">
        <v>45532</v>
      </c>
      <c r="B79" s="5">
        <f t="shared" si="12"/>
        <v>0.29999999999999716</v>
      </c>
      <c r="C79" s="3">
        <f t="shared" si="10"/>
        <v>44.000000000000057</v>
      </c>
      <c r="D79">
        <v>0</v>
      </c>
      <c r="E79" s="3">
        <f t="shared" si="8"/>
        <v>3</v>
      </c>
      <c r="I79">
        <f t="shared" si="11"/>
        <v>36.6</v>
      </c>
      <c r="K79">
        <v>37</v>
      </c>
      <c r="L79">
        <v>20</v>
      </c>
      <c r="M79">
        <f t="shared" si="1"/>
        <v>37.333333333333336</v>
      </c>
      <c r="N79">
        <f t="shared" si="9"/>
        <v>0.73333333333333428</v>
      </c>
      <c r="O79">
        <v>3</v>
      </c>
      <c r="P79">
        <v>49.48</v>
      </c>
      <c r="Q79">
        <f t="shared" si="13"/>
        <v>0.29999999999999716</v>
      </c>
      <c r="U79">
        <v>0</v>
      </c>
    </row>
    <row r="80" spans="1:22" x14ac:dyDescent="0.35">
      <c r="A80" s="2">
        <v>45532</v>
      </c>
      <c r="B80" s="5">
        <f t="shared" si="12"/>
        <v>1.3500000000000014</v>
      </c>
      <c r="C80" s="3">
        <f t="shared" si="10"/>
        <v>104.00000000000006</v>
      </c>
      <c r="D80">
        <v>0</v>
      </c>
      <c r="E80" s="3">
        <f t="shared" si="8"/>
        <v>4</v>
      </c>
      <c r="I80">
        <f t="shared" si="11"/>
        <v>37.333333333333336</v>
      </c>
      <c r="K80">
        <v>39</v>
      </c>
      <c r="L80">
        <v>4</v>
      </c>
      <c r="M80">
        <f t="shared" si="1"/>
        <v>39.06666666666667</v>
      </c>
      <c r="N80">
        <f t="shared" si="9"/>
        <v>1.7333333333333343</v>
      </c>
      <c r="O80">
        <v>4</v>
      </c>
      <c r="P80">
        <v>50.83</v>
      </c>
      <c r="Q80">
        <f t="shared" si="13"/>
        <v>1.3500000000000014</v>
      </c>
      <c r="U80">
        <v>0</v>
      </c>
    </row>
    <row r="81" spans="1:23" x14ac:dyDescent="0.35">
      <c r="A81" s="2">
        <v>45532</v>
      </c>
      <c r="B81" s="5">
        <f t="shared" si="12"/>
        <v>1.3599999999999994</v>
      </c>
      <c r="C81" s="3">
        <f t="shared" si="10"/>
        <v>196.99999999999989</v>
      </c>
      <c r="D81">
        <v>0</v>
      </c>
      <c r="E81" s="3">
        <f t="shared" si="8"/>
        <v>4</v>
      </c>
      <c r="I81">
        <f t="shared" si="11"/>
        <v>39.06666666666667</v>
      </c>
      <c r="K81">
        <v>42</v>
      </c>
      <c r="L81">
        <v>21</v>
      </c>
      <c r="M81">
        <f t="shared" si="1"/>
        <v>42.35</v>
      </c>
      <c r="N81">
        <f t="shared" si="9"/>
        <v>3.2833333333333314</v>
      </c>
      <c r="O81">
        <v>4</v>
      </c>
      <c r="P81">
        <v>52.19</v>
      </c>
      <c r="Q81">
        <f t="shared" si="13"/>
        <v>1.3599999999999994</v>
      </c>
      <c r="U81">
        <v>0</v>
      </c>
    </row>
    <row r="82" spans="1:23" x14ac:dyDescent="0.35">
      <c r="A82" s="2">
        <v>45532</v>
      </c>
      <c r="B82" s="5">
        <f t="shared" si="12"/>
        <v>0.10000000000000142</v>
      </c>
      <c r="C82" s="3">
        <f t="shared" si="10"/>
        <v>98.999999999999915</v>
      </c>
      <c r="D82">
        <v>0</v>
      </c>
      <c r="E82" s="3">
        <f t="shared" si="8"/>
        <v>1</v>
      </c>
      <c r="I82">
        <f t="shared" si="11"/>
        <v>42.35</v>
      </c>
      <c r="K82">
        <v>44</v>
      </c>
      <c r="L82">
        <v>0</v>
      </c>
      <c r="M82">
        <f t="shared" si="1"/>
        <v>44</v>
      </c>
      <c r="N82">
        <f t="shared" si="9"/>
        <v>1.6499999999999986</v>
      </c>
      <c r="O82">
        <v>1</v>
      </c>
      <c r="P82">
        <v>52.29</v>
      </c>
      <c r="Q82">
        <f t="shared" si="13"/>
        <v>0.10000000000000142</v>
      </c>
      <c r="U82">
        <v>0</v>
      </c>
    </row>
    <row r="83" spans="1:23" x14ac:dyDescent="0.35">
      <c r="A83" s="2">
        <v>45532</v>
      </c>
      <c r="B83" s="5">
        <f t="shared" si="12"/>
        <v>0.14000000000000057</v>
      </c>
      <c r="C83" s="3">
        <f t="shared" si="10"/>
        <v>128.99999999999991</v>
      </c>
      <c r="D83">
        <v>1</v>
      </c>
      <c r="E83" s="3">
        <f t="shared" si="8"/>
        <v>0</v>
      </c>
      <c r="I83">
        <f t="shared" si="11"/>
        <v>44</v>
      </c>
      <c r="K83">
        <v>46</v>
      </c>
      <c r="L83">
        <v>9</v>
      </c>
      <c r="M83">
        <f t="shared" si="1"/>
        <v>46.15</v>
      </c>
      <c r="N83">
        <f t="shared" si="9"/>
        <v>2.1499999999999986</v>
      </c>
      <c r="O83">
        <v>0</v>
      </c>
      <c r="P83">
        <v>52.43</v>
      </c>
      <c r="Q83">
        <f t="shared" si="13"/>
        <v>0.14000000000000057</v>
      </c>
      <c r="U83">
        <v>1</v>
      </c>
      <c r="V83" t="s">
        <v>82</v>
      </c>
    </row>
    <row r="84" spans="1:23" x14ac:dyDescent="0.35">
      <c r="A84" s="2">
        <v>45532</v>
      </c>
      <c r="B84" s="5">
        <f t="shared" si="12"/>
        <v>0.38000000000000256</v>
      </c>
      <c r="C84" s="3">
        <f t="shared" si="10"/>
        <v>86.000000000000227</v>
      </c>
      <c r="D84">
        <v>1</v>
      </c>
      <c r="E84" s="3">
        <f t="shared" si="8"/>
        <v>1</v>
      </c>
      <c r="I84">
        <f t="shared" si="11"/>
        <v>46.15</v>
      </c>
      <c r="K84">
        <v>47</v>
      </c>
      <c r="L84">
        <v>35</v>
      </c>
      <c r="M84">
        <f t="shared" si="1"/>
        <v>47.583333333333336</v>
      </c>
      <c r="N84">
        <f t="shared" si="9"/>
        <v>1.4333333333333371</v>
      </c>
      <c r="O84">
        <v>1</v>
      </c>
      <c r="P84">
        <v>52.81</v>
      </c>
      <c r="Q84">
        <f t="shared" si="13"/>
        <v>0.38000000000000256</v>
      </c>
      <c r="U84">
        <v>1</v>
      </c>
      <c r="V84" t="s">
        <v>82</v>
      </c>
    </row>
    <row r="85" spans="1:23" x14ac:dyDescent="0.35">
      <c r="A85" s="2">
        <v>45532</v>
      </c>
      <c r="B85" s="5">
        <f t="shared" si="12"/>
        <v>0.22999999999999687</v>
      </c>
      <c r="C85" s="3">
        <f t="shared" si="10"/>
        <v>67.000000000000028</v>
      </c>
      <c r="D85">
        <v>0</v>
      </c>
      <c r="E85" s="3">
        <f t="shared" si="8"/>
        <v>2</v>
      </c>
      <c r="I85">
        <f t="shared" si="11"/>
        <v>47.583333333333336</v>
      </c>
      <c r="K85">
        <v>48</v>
      </c>
      <c r="L85">
        <v>42</v>
      </c>
      <c r="M85">
        <f t="shared" si="1"/>
        <v>48.7</v>
      </c>
      <c r="N85">
        <f t="shared" si="9"/>
        <v>1.1166666666666671</v>
      </c>
      <c r="O85">
        <v>2</v>
      </c>
      <c r="P85">
        <v>53.04</v>
      </c>
      <c r="Q85">
        <f t="shared" si="13"/>
        <v>0.22999999999999687</v>
      </c>
      <c r="U85">
        <v>0</v>
      </c>
    </row>
    <row r="86" spans="1:23" x14ac:dyDescent="0.35">
      <c r="A86" s="2">
        <v>45532</v>
      </c>
      <c r="B86" s="5">
        <f t="shared" si="12"/>
        <v>1.6700000000000017</v>
      </c>
      <c r="C86" s="3">
        <f t="shared" si="10"/>
        <v>119.00000000000006</v>
      </c>
      <c r="D86">
        <v>1</v>
      </c>
      <c r="E86" s="3">
        <f t="shared" si="8"/>
        <v>5</v>
      </c>
      <c r="I86">
        <f t="shared" si="11"/>
        <v>48.7</v>
      </c>
      <c r="K86">
        <v>52</v>
      </c>
      <c r="L86">
        <v>13</v>
      </c>
      <c r="M86">
        <f t="shared" si="1"/>
        <v>52.216666666666669</v>
      </c>
      <c r="N86">
        <f t="shared" si="9"/>
        <v>1.9833333333333343</v>
      </c>
      <c r="O86">
        <v>5</v>
      </c>
      <c r="P86">
        <v>54.71</v>
      </c>
      <c r="Q86">
        <f t="shared" si="13"/>
        <v>1.6700000000000017</v>
      </c>
      <c r="R86">
        <f>48+44/60</f>
        <v>48.733333333333334</v>
      </c>
      <c r="S86">
        <f>50+16/60</f>
        <v>50.266666666666666</v>
      </c>
      <c r="T86">
        <f>S86-R86</f>
        <v>1.5333333333333314</v>
      </c>
      <c r="U86">
        <v>1</v>
      </c>
      <c r="V86" t="s">
        <v>82</v>
      </c>
      <c r="W86" t="s">
        <v>129</v>
      </c>
    </row>
    <row r="87" spans="1:23" x14ac:dyDescent="0.35">
      <c r="A87" s="2">
        <v>45532</v>
      </c>
      <c r="B87" s="5"/>
      <c r="C87" s="3"/>
      <c r="E87" s="3"/>
      <c r="I87">
        <f t="shared" si="11"/>
        <v>52.216666666666669</v>
      </c>
      <c r="K87">
        <v>55</v>
      </c>
      <c r="L87">
        <v>33</v>
      </c>
      <c r="M87">
        <f t="shared" si="1"/>
        <v>55.55</v>
      </c>
      <c r="N87">
        <f t="shared" si="9"/>
        <v>1.6999999999999957</v>
      </c>
      <c r="R87">
        <f>52+12/60</f>
        <v>52.2</v>
      </c>
      <c r="S87">
        <f>53+50/60</f>
        <v>53.833333333333336</v>
      </c>
      <c r="T87">
        <f>S87-R87</f>
        <v>1.6333333333333329</v>
      </c>
      <c r="U87">
        <v>0</v>
      </c>
      <c r="W87" t="s">
        <v>93</v>
      </c>
    </row>
    <row r="88" spans="1:23" x14ac:dyDescent="0.35">
      <c r="A88" s="2">
        <v>45532</v>
      </c>
      <c r="B88" s="5">
        <f t="shared" si="12"/>
        <v>0.40999999999999659</v>
      </c>
      <c r="C88" s="3">
        <f t="shared" si="10"/>
        <v>19.000000000000199</v>
      </c>
      <c r="D88">
        <v>1</v>
      </c>
      <c r="E88" s="3">
        <f t="shared" si="8"/>
        <v>1</v>
      </c>
      <c r="I88">
        <f t="shared" si="11"/>
        <v>55.55</v>
      </c>
      <c r="K88">
        <v>55</v>
      </c>
      <c r="L88">
        <v>52</v>
      </c>
      <c r="M88">
        <f t="shared" si="1"/>
        <v>55.866666666666667</v>
      </c>
      <c r="N88">
        <f t="shared" si="9"/>
        <v>0.31666666666666998</v>
      </c>
      <c r="O88">
        <v>1</v>
      </c>
      <c r="P88">
        <v>55.12</v>
      </c>
      <c r="Q88">
        <f>P88-P86</f>
        <v>0.40999999999999659</v>
      </c>
      <c r="U88">
        <v>1</v>
      </c>
      <c r="V88" t="s">
        <v>82</v>
      </c>
    </row>
    <row r="89" spans="1:23" x14ac:dyDescent="0.35">
      <c r="A89" s="2">
        <v>45532</v>
      </c>
      <c r="B89" s="5">
        <f t="shared" si="12"/>
        <v>0.14000000000000057</v>
      </c>
      <c r="C89" s="3">
        <f t="shared" si="10"/>
        <v>26</v>
      </c>
      <c r="D89">
        <v>1</v>
      </c>
      <c r="E89" s="3">
        <f t="shared" si="8"/>
        <v>2</v>
      </c>
      <c r="I89">
        <v>0</v>
      </c>
      <c r="K89">
        <v>0</v>
      </c>
      <c r="L89">
        <v>26</v>
      </c>
      <c r="M89">
        <f t="shared" si="1"/>
        <v>0.43333333333333335</v>
      </c>
      <c r="N89">
        <f t="shared" si="9"/>
        <v>0.43333333333333335</v>
      </c>
      <c r="O89">
        <v>2</v>
      </c>
      <c r="P89">
        <v>56.82</v>
      </c>
      <c r="Q89">
        <f>P89-56.68</f>
        <v>0.14000000000000057</v>
      </c>
      <c r="U89">
        <v>1</v>
      </c>
      <c r="V89" t="s">
        <v>82</v>
      </c>
    </row>
    <row r="90" spans="1:23" x14ac:dyDescent="0.35">
      <c r="A90" s="2">
        <v>45532</v>
      </c>
      <c r="B90" s="5">
        <f t="shared" si="12"/>
        <v>1.4399999999999977</v>
      </c>
      <c r="C90" s="3">
        <f t="shared" si="10"/>
        <v>243</v>
      </c>
      <c r="D90">
        <v>0</v>
      </c>
      <c r="E90" s="3">
        <f t="shared" si="8"/>
        <v>4</v>
      </c>
      <c r="I90">
        <f t="shared" si="11"/>
        <v>0.43333333333333335</v>
      </c>
      <c r="K90">
        <v>4</v>
      </c>
      <c r="L90">
        <v>29</v>
      </c>
      <c r="M90">
        <f t="shared" si="1"/>
        <v>4.4833333333333334</v>
      </c>
      <c r="N90">
        <f t="shared" si="9"/>
        <v>4.05</v>
      </c>
      <c r="O90">
        <v>4</v>
      </c>
      <c r="P90">
        <v>58.26</v>
      </c>
      <c r="Q90">
        <f t="shared" si="13"/>
        <v>1.4399999999999977</v>
      </c>
      <c r="U90">
        <v>0</v>
      </c>
    </row>
    <row r="91" spans="1:23" x14ac:dyDescent="0.35">
      <c r="A91" s="2">
        <v>45532</v>
      </c>
      <c r="B91" s="5">
        <f t="shared" si="12"/>
        <v>0.46000000000000085</v>
      </c>
      <c r="C91" s="3">
        <f t="shared" si="10"/>
        <v>59</v>
      </c>
      <c r="D91">
        <v>0</v>
      </c>
      <c r="E91" s="3">
        <f t="shared" si="8"/>
        <v>3</v>
      </c>
      <c r="I91">
        <f t="shared" si="11"/>
        <v>4.4833333333333334</v>
      </c>
      <c r="K91">
        <v>5</v>
      </c>
      <c r="L91">
        <v>28</v>
      </c>
      <c r="M91">
        <f t="shared" si="1"/>
        <v>5.4666666666666668</v>
      </c>
      <c r="N91">
        <f t="shared" si="9"/>
        <v>0.98333333333333339</v>
      </c>
      <c r="O91">
        <v>3</v>
      </c>
      <c r="P91">
        <v>58.72</v>
      </c>
      <c r="Q91">
        <f t="shared" si="13"/>
        <v>0.46000000000000085</v>
      </c>
      <c r="U91">
        <v>0</v>
      </c>
    </row>
    <row r="92" spans="1:23" x14ac:dyDescent="0.35">
      <c r="A92" s="2">
        <v>45532</v>
      </c>
      <c r="B92" s="5">
        <f t="shared" si="12"/>
        <v>0.10000000000000142</v>
      </c>
      <c r="C92" s="3">
        <f t="shared" si="10"/>
        <v>91</v>
      </c>
      <c r="D92">
        <v>0</v>
      </c>
      <c r="E92" s="3">
        <f t="shared" si="8"/>
        <v>2</v>
      </c>
      <c r="I92">
        <f t="shared" si="11"/>
        <v>5.4666666666666668</v>
      </c>
      <c r="K92">
        <v>6</v>
      </c>
      <c r="L92">
        <v>59</v>
      </c>
      <c r="M92">
        <f t="shared" si="1"/>
        <v>6.9833333333333334</v>
      </c>
      <c r="N92">
        <f t="shared" si="9"/>
        <v>1.5166666666666666</v>
      </c>
      <c r="O92">
        <v>2</v>
      </c>
      <c r="P92">
        <v>58.82</v>
      </c>
      <c r="Q92">
        <f t="shared" si="13"/>
        <v>0.10000000000000142</v>
      </c>
      <c r="U92">
        <v>0</v>
      </c>
    </row>
    <row r="93" spans="1:23" x14ac:dyDescent="0.35">
      <c r="A93" s="2">
        <v>45532</v>
      </c>
      <c r="B93" s="5">
        <f t="shared" si="12"/>
        <v>1.5</v>
      </c>
      <c r="C93" s="3">
        <f t="shared" si="10"/>
        <v>138</v>
      </c>
      <c r="D93">
        <v>0</v>
      </c>
      <c r="E93" s="3">
        <f t="shared" si="8"/>
        <v>4</v>
      </c>
      <c r="I93">
        <f t="shared" si="11"/>
        <v>6.9833333333333334</v>
      </c>
      <c r="K93">
        <v>9</v>
      </c>
      <c r="L93">
        <v>17</v>
      </c>
      <c r="M93">
        <f t="shared" si="1"/>
        <v>9.2833333333333332</v>
      </c>
      <c r="N93">
        <f t="shared" si="9"/>
        <v>2.2999999999999998</v>
      </c>
      <c r="O93">
        <v>4</v>
      </c>
      <c r="P93">
        <v>60.32</v>
      </c>
      <c r="Q93">
        <f t="shared" si="13"/>
        <v>1.5</v>
      </c>
      <c r="U93">
        <v>0</v>
      </c>
    </row>
    <row r="94" spans="1:23" x14ac:dyDescent="0.35">
      <c r="A94" s="2">
        <v>45532</v>
      </c>
      <c r="B94" s="5">
        <f t="shared" si="12"/>
        <v>3.0000000000001137E-2</v>
      </c>
      <c r="C94" s="3">
        <f t="shared" si="10"/>
        <v>35.000000000000036</v>
      </c>
      <c r="D94">
        <v>0</v>
      </c>
      <c r="E94" s="3">
        <f t="shared" si="8"/>
        <v>1</v>
      </c>
      <c r="I94">
        <f t="shared" si="11"/>
        <v>9.2833333333333332</v>
      </c>
      <c r="K94">
        <v>9</v>
      </c>
      <c r="L94">
        <v>52</v>
      </c>
      <c r="M94">
        <f t="shared" si="1"/>
        <v>9.8666666666666671</v>
      </c>
      <c r="N94">
        <f t="shared" si="9"/>
        <v>0.58333333333333393</v>
      </c>
      <c r="O94">
        <v>1</v>
      </c>
      <c r="P94">
        <v>60.35</v>
      </c>
      <c r="Q94">
        <f t="shared" si="13"/>
        <v>3.0000000000001137E-2</v>
      </c>
      <c r="U94">
        <v>0</v>
      </c>
    </row>
    <row r="95" spans="1:23" x14ac:dyDescent="0.35">
      <c r="A95" s="2">
        <v>45532</v>
      </c>
      <c r="B95" s="5">
        <f t="shared" si="12"/>
        <v>0.49000000000000199</v>
      </c>
      <c r="C95" s="3">
        <f t="shared" si="10"/>
        <v>94.999999999999929</v>
      </c>
      <c r="D95">
        <v>0</v>
      </c>
      <c r="E95" s="3">
        <f t="shared" si="8"/>
        <v>2</v>
      </c>
      <c r="I95">
        <f t="shared" si="11"/>
        <v>9.8666666666666671</v>
      </c>
      <c r="K95">
        <v>11</v>
      </c>
      <c r="L95">
        <v>27</v>
      </c>
      <c r="M95">
        <f t="shared" si="1"/>
        <v>11.45</v>
      </c>
      <c r="N95">
        <f t="shared" si="9"/>
        <v>1.5833333333333321</v>
      </c>
      <c r="O95">
        <v>2</v>
      </c>
      <c r="P95">
        <v>60.84</v>
      </c>
      <c r="Q95">
        <f t="shared" si="13"/>
        <v>0.49000000000000199</v>
      </c>
      <c r="U95">
        <v>0</v>
      </c>
    </row>
    <row r="96" spans="1:23" x14ac:dyDescent="0.35">
      <c r="A96" s="2">
        <v>45532</v>
      </c>
      <c r="B96" s="5">
        <f t="shared" si="12"/>
        <v>7.9999999999998295E-2</v>
      </c>
      <c r="C96" s="3">
        <f t="shared" si="10"/>
        <v>69.000000000000028</v>
      </c>
      <c r="D96">
        <v>0</v>
      </c>
      <c r="E96" s="3">
        <f t="shared" si="8"/>
        <v>2</v>
      </c>
      <c r="I96">
        <f t="shared" si="11"/>
        <v>11.45</v>
      </c>
      <c r="K96">
        <v>12</v>
      </c>
      <c r="L96">
        <v>36</v>
      </c>
      <c r="M96">
        <f t="shared" si="1"/>
        <v>12.6</v>
      </c>
      <c r="N96">
        <f t="shared" si="9"/>
        <v>1.1500000000000004</v>
      </c>
      <c r="O96">
        <v>2</v>
      </c>
      <c r="P96">
        <v>60.92</v>
      </c>
      <c r="Q96">
        <f t="shared" si="13"/>
        <v>7.9999999999998295E-2</v>
      </c>
      <c r="U96">
        <v>0</v>
      </c>
    </row>
    <row r="97" spans="1:23" x14ac:dyDescent="0.35">
      <c r="A97" s="2">
        <v>45532</v>
      </c>
      <c r="B97" s="5">
        <f t="shared" si="12"/>
        <v>1.1400000000000006</v>
      </c>
      <c r="C97" s="3">
        <f t="shared" si="10"/>
        <v>97.000000000000028</v>
      </c>
      <c r="D97">
        <v>0</v>
      </c>
      <c r="E97" s="3">
        <f t="shared" si="8"/>
        <v>4</v>
      </c>
      <c r="I97">
        <f t="shared" si="11"/>
        <v>12.6</v>
      </c>
      <c r="K97">
        <v>14</v>
      </c>
      <c r="L97">
        <v>13</v>
      </c>
      <c r="M97">
        <f t="shared" si="1"/>
        <v>14.216666666666667</v>
      </c>
      <c r="N97">
        <f t="shared" si="9"/>
        <v>1.6166666666666671</v>
      </c>
      <c r="O97">
        <v>4</v>
      </c>
      <c r="P97">
        <v>62.06</v>
      </c>
      <c r="Q97">
        <f t="shared" si="13"/>
        <v>1.1400000000000006</v>
      </c>
      <c r="U97">
        <v>0</v>
      </c>
    </row>
    <row r="98" spans="1:23" x14ac:dyDescent="0.35">
      <c r="A98" s="2">
        <v>45532</v>
      </c>
      <c r="B98" s="5">
        <f t="shared" si="12"/>
        <v>1.1400000000000006</v>
      </c>
      <c r="C98" s="3">
        <f t="shared" si="10"/>
        <v>77</v>
      </c>
      <c r="D98">
        <v>0</v>
      </c>
      <c r="E98" s="3">
        <f t="shared" si="8"/>
        <v>4</v>
      </c>
      <c r="I98">
        <f t="shared" si="11"/>
        <v>14.216666666666667</v>
      </c>
      <c r="K98">
        <v>15</v>
      </c>
      <c r="L98">
        <v>30</v>
      </c>
      <c r="M98">
        <f t="shared" si="1"/>
        <v>15.5</v>
      </c>
      <c r="N98">
        <f t="shared" si="9"/>
        <v>1.2833333333333332</v>
      </c>
      <c r="O98">
        <v>4</v>
      </c>
      <c r="P98">
        <v>63.2</v>
      </c>
      <c r="Q98">
        <f t="shared" si="13"/>
        <v>1.1400000000000006</v>
      </c>
      <c r="U98">
        <v>0</v>
      </c>
    </row>
    <row r="99" spans="1:23" x14ac:dyDescent="0.35">
      <c r="A99" s="2">
        <v>45532</v>
      </c>
      <c r="B99" s="5">
        <f t="shared" si="12"/>
        <v>1.2099999999999937</v>
      </c>
      <c r="C99" s="3">
        <f t="shared" si="10"/>
        <v>51.000000000000085</v>
      </c>
      <c r="D99">
        <v>0</v>
      </c>
      <c r="E99" s="3">
        <f t="shared" si="8"/>
        <v>4</v>
      </c>
      <c r="I99">
        <f t="shared" si="11"/>
        <v>15.5</v>
      </c>
      <c r="K99">
        <v>16</v>
      </c>
      <c r="L99">
        <v>21</v>
      </c>
      <c r="M99">
        <f t="shared" si="1"/>
        <v>16.350000000000001</v>
      </c>
      <c r="N99">
        <f t="shared" si="9"/>
        <v>0.85000000000000142</v>
      </c>
      <c r="O99">
        <v>4</v>
      </c>
      <c r="P99">
        <v>64.41</v>
      </c>
      <c r="Q99">
        <f t="shared" si="13"/>
        <v>1.2099999999999937</v>
      </c>
      <c r="U99">
        <v>0</v>
      </c>
    </row>
    <row r="100" spans="1:23" x14ac:dyDescent="0.35">
      <c r="A100" s="2">
        <v>45532</v>
      </c>
      <c r="B100" s="5"/>
      <c r="C100" s="3"/>
      <c r="E100" s="3"/>
      <c r="I100">
        <f t="shared" si="11"/>
        <v>16.350000000000001</v>
      </c>
      <c r="K100">
        <v>17</v>
      </c>
      <c r="L100">
        <v>30</v>
      </c>
      <c r="M100">
        <f t="shared" si="1"/>
        <v>17.5</v>
      </c>
      <c r="N100">
        <f t="shared" si="9"/>
        <v>1.1499999999999986</v>
      </c>
      <c r="O100">
        <v>3</v>
      </c>
      <c r="P100">
        <v>64.27</v>
      </c>
      <c r="Q100">
        <f t="shared" si="13"/>
        <v>-0.14000000000000057</v>
      </c>
      <c r="U100">
        <v>0</v>
      </c>
    </row>
    <row r="101" spans="1:23" x14ac:dyDescent="0.35">
      <c r="A101" s="2">
        <v>45532</v>
      </c>
      <c r="B101" s="5">
        <f t="shared" si="12"/>
        <v>2.0700000000000074</v>
      </c>
      <c r="C101" s="3">
        <f t="shared" si="10"/>
        <v>214</v>
      </c>
      <c r="D101">
        <v>0</v>
      </c>
      <c r="E101" s="3">
        <f t="shared" si="8"/>
        <v>4</v>
      </c>
      <c r="I101">
        <f t="shared" si="11"/>
        <v>17.5</v>
      </c>
      <c r="K101">
        <v>21</v>
      </c>
      <c r="L101">
        <v>4</v>
      </c>
      <c r="M101">
        <f t="shared" si="1"/>
        <v>21.066666666666666</v>
      </c>
      <c r="N101">
        <f t="shared" si="9"/>
        <v>3.5666666666666664</v>
      </c>
      <c r="O101">
        <v>4</v>
      </c>
      <c r="P101">
        <v>66.34</v>
      </c>
      <c r="Q101">
        <f t="shared" si="13"/>
        <v>2.0700000000000074</v>
      </c>
      <c r="U101">
        <v>0</v>
      </c>
    </row>
    <row r="102" spans="1:23" x14ac:dyDescent="0.35">
      <c r="A102" s="2">
        <v>45532</v>
      </c>
      <c r="B102" s="5">
        <f t="shared" si="12"/>
        <v>0.59000000000000341</v>
      </c>
      <c r="C102" s="3">
        <f t="shared" si="10"/>
        <v>206</v>
      </c>
      <c r="D102">
        <v>0</v>
      </c>
      <c r="E102" s="3">
        <f t="shared" si="8"/>
        <v>3</v>
      </c>
      <c r="I102">
        <f t="shared" si="11"/>
        <v>21.066666666666666</v>
      </c>
      <c r="K102">
        <v>24</v>
      </c>
      <c r="L102">
        <v>30</v>
      </c>
      <c r="M102">
        <f t="shared" si="1"/>
        <v>24.5</v>
      </c>
      <c r="N102">
        <f t="shared" si="9"/>
        <v>3.4333333333333336</v>
      </c>
      <c r="O102">
        <v>3</v>
      </c>
      <c r="P102">
        <v>66.930000000000007</v>
      </c>
      <c r="Q102">
        <f t="shared" si="13"/>
        <v>0.59000000000000341</v>
      </c>
      <c r="U102">
        <v>0</v>
      </c>
      <c r="W102" t="s">
        <v>94</v>
      </c>
    </row>
    <row r="103" spans="1:23" x14ac:dyDescent="0.35">
      <c r="A103" s="2">
        <v>45533</v>
      </c>
      <c r="B103" s="5"/>
      <c r="C103" s="3"/>
      <c r="E103" s="3"/>
      <c r="F103">
        <v>0</v>
      </c>
      <c r="G103">
        <v>0</v>
      </c>
      <c r="H103">
        <v>0</v>
      </c>
      <c r="I103">
        <v>0</v>
      </c>
      <c r="K103">
        <v>0</v>
      </c>
      <c r="L103">
        <v>45</v>
      </c>
      <c r="M103">
        <f>J103*60+K103+L103/60</f>
        <v>0.75</v>
      </c>
      <c r="N103">
        <f>M103-I103-T103</f>
        <v>0.75</v>
      </c>
      <c r="O103">
        <v>3</v>
      </c>
      <c r="P103">
        <v>15.42</v>
      </c>
      <c r="U103">
        <v>0</v>
      </c>
    </row>
    <row r="104" spans="1:23" x14ac:dyDescent="0.35">
      <c r="A104" s="2">
        <v>45533</v>
      </c>
      <c r="B104" s="5">
        <f t="shared" ref="B104:B167" si="14">Q104</f>
        <v>0.54000000000000092</v>
      </c>
      <c r="C104" s="3">
        <f t="shared" ref="C104:C167" si="15">(N104*60)</f>
        <v>51.000000000000007</v>
      </c>
      <c r="D104">
        <v>0</v>
      </c>
      <c r="E104" s="3">
        <f t="shared" si="8"/>
        <v>3</v>
      </c>
      <c r="I104">
        <f>M103</f>
        <v>0.75</v>
      </c>
      <c r="K104">
        <v>1</v>
      </c>
      <c r="L104">
        <v>36</v>
      </c>
      <c r="M104">
        <f t="shared" ref="M104:M167" si="16">J104*60+K104+L104/60</f>
        <v>1.6</v>
      </c>
      <c r="N104">
        <f t="shared" ref="N104:N167" si="17">M104-I104-T104</f>
        <v>0.85000000000000009</v>
      </c>
      <c r="O104">
        <v>3</v>
      </c>
      <c r="P104">
        <v>15.96</v>
      </c>
      <c r="Q104">
        <f>P104-P103</f>
        <v>0.54000000000000092</v>
      </c>
      <c r="U104">
        <v>0</v>
      </c>
    </row>
    <row r="105" spans="1:23" x14ac:dyDescent="0.35">
      <c r="A105" s="2">
        <v>45533</v>
      </c>
      <c r="B105" s="5">
        <f t="shared" si="14"/>
        <v>9.9999999999997868E-2</v>
      </c>
      <c r="C105" s="3">
        <f t="shared" si="15"/>
        <v>48.999999999999986</v>
      </c>
      <c r="D105">
        <v>0</v>
      </c>
      <c r="E105" s="3">
        <f t="shared" si="8"/>
        <v>1</v>
      </c>
      <c r="I105">
        <f t="shared" ref="I105:I168" si="18">M104</f>
        <v>1.6</v>
      </c>
      <c r="K105">
        <v>2</v>
      </c>
      <c r="L105">
        <v>25</v>
      </c>
      <c r="M105">
        <f t="shared" si="16"/>
        <v>2.4166666666666665</v>
      </c>
      <c r="N105">
        <f t="shared" si="17"/>
        <v>0.81666666666666643</v>
      </c>
      <c r="O105">
        <v>1</v>
      </c>
      <c r="P105">
        <v>16.059999999999999</v>
      </c>
      <c r="Q105">
        <f t="shared" ref="Q105:Q168" si="19">P105-P104</f>
        <v>9.9999999999997868E-2</v>
      </c>
      <c r="T105">
        <f>S105-R105</f>
        <v>0</v>
      </c>
      <c r="U105">
        <v>0</v>
      </c>
    </row>
    <row r="106" spans="1:23" x14ac:dyDescent="0.35">
      <c r="A106" s="2">
        <v>45533</v>
      </c>
      <c r="B106" s="5">
        <f t="shared" si="14"/>
        <v>1.0400000000000027</v>
      </c>
      <c r="C106" s="3">
        <f t="shared" si="15"/>
        <v>61.000000000000021</v>
      </c>
      <c r="D106">
        <v>0</v>
      </c>
      <c r="E106" s="3">
        <f t="shared" si="8"/>
        <v>4</v>
      </c>
      <c r="I106">
        <f>M105</f>
        <v>2.4166666666666665</v>
      </c>
      <c r="K106">
        <v>3</v>
      </c>
      <c r="L106">
        <v>26</v>
      </c>
      <c r="M106">
        <f t="shared" si="16"/>
        <v>3.4333333333333336</v>
      </c>
      <c r="N106">
        <f t="shared" si="17"/>
        <v>1.0166666666666671</v>
      </c>
      <c r="O106">
        <v>4</v>
      </c>
      <c r="P106">
        <v>17.100000000000001</v>
      </c>
      <c r="Q106">
        <f t="shared" si="19"/>
        <v>1.0400000000000027</v>
      </c>
      <c r="T106">
        <f t="shared" ref="T106:T169" si="20">S106-R106</f>
        <v>0</v>
      </c>
      <c r="U106">
        <v>0</v>
      </c>
    </row>
    <row r="107" spans="1:23" x14ac:dyDescent="0.35">
      <c r="A107" s="2">
        <v>45533</v>
      </c>
      <c r="B107" s="5">
        <f t="shared" si="14"/>
        <v>0.2099999999999973</v>
      </c>
      <c r="C107" s="3">
        <f t="shared" si="15"/>
        <v>50.999999999999979</v>
      </c>
      <c r="D107">
        <v>1</v>
      </c>
      <c r="E107" s="3">
        <f t="shared" si="8"/>
        <v>1</v>
      </c>
      <c r="I107">
        <f t="shared" si="18"/>
        <v>3.4333333333333336</v>
      </c>
      <c r="K107">
        <v>4</v>
      </c>
      <c r="L107">
        <v>17</v>
      </c>
      <c r="M107">
        <f t="shared" si="16"/>
        <v>4.2833333333333332</v>
      </c>
      <c r="N107">
        <f t="shared" si="17"/>
        <v>0.84999999999999964</v>
      </c>
      <c r="O107">
        <v>1</v>
      </c>
      <c r="P107">
        <v>17.309999999999999</v>
      </c>
      <c r="Q107">
        <f t="shared" si="19"/>
        <v>0.2099999999999973</v>
      </c>
      <c r="T107">
        <f t="shared" si="20"/>
        <v>0</v>
      </c>
      <c r="U107">
        <v>1</v>
      </c>
      <c r="V107" t="s">
        <v>82</v>
      </c>
    </row>
    <row r="108" spans="1:23" x14ac:dyDescent="0.35">
      <c r="A108" s="2">
        <v>45533</v>
      </c>
      <c r="B108" s="5">
        <f t="shared" si="14"/>
        <v>0.99000000000000199</v>
      </c>
      <c r="C108" s="3">
        <f t="shared" si="15"/>
        <v>87.000000000000014</v>
      </c>
      <c r="D108">
        <v>0</v>
      </c>
      <c r="E108" s="3">
        <f t="shared" si="8"/>
        <v>3</v>
      </c>
      <c r="I108">
        <f t="shared" si="18"/>
        <v>4.2833333333333332</v>
      </c>
      <c r="K108">
        <v>5</v>
      </c>
      <c r="L108">
        <v>44</v>
      </c>
      <c r="M108">
        <f t="shared" si="16"/>
        <v>5.7333333333333334</v>
      </c>
      <c r="N108">
        <f t="shared" si="17"/>
        <v>1.4500000000000002</v>
      </c>
      <c r="O108">
        <v>3</v>
      </c>
      <c r="P108">
        <v>18.3</v>
      </c>
      <c r="Q108">
        <f t="shared" si="19"/>
        <v>0.99000000000000199</v>
      </c>
      <c r="T108">
        <f t="shared" si="20"/>
        <v>0</v>
      </c>
      <c r="U108">
        <v>0</v>
      </c>
    </row>
    <row r="109" spans="1:23" x14ac:dyDescent="0.35">
      <c r="A109" s="2">
        <v>45533</v>
      </c>
      <c r="B109" s="5">
        <f t="shared" si="14"/>
        <v>1.3499999999999979</v>
      </c>
      <c r="C109" s="3">
        <f t="shared" si="15"/>
        <v>370</v>
      </c>
      <c r="D109">
        <v>0</v>
      </c>
      <c r="E109" s="3">
        <f t="shared" si="8"/>
        <v>3</v>
      </c>
      <c r="I109">
        <f t="shared" si="18"/>
        <v>5.7333333333333334</v>
      </c>
      <c r="K109">
        <v>11</v>
      </c>
      <c r="L109">
        <v>54</v>
      </c>
      <c r="M109">
        <f t="shared" si="16"/>
        <v>11.9</v>
      </c>
      <c r="N109">
        <f t="shared" si="17"/>
        <v>6.166666666666667</v>
      </c>
      <c r="O109">
        <v>3</v>
      </c>
      <c r="P109">
        <v>19.649999999999999</v>
      </c>
      <c r="Q109">
        <f t="shared" si="19"/>
        <v>1.3499999999999979</v>
      </c>
      <c r="T109">
        <f t="shared" si="20"/>
        <v>0</v>
      </c>
      <c r="U109">
        <v>0</v>
      </c>
    </row>
    <row r="110" spans="1:23" x14ac:dyDescent="0.35">
      <c r="A110" s="2">
        <v>45533</v>
      </c>
      <c r="B110" s="5">
        <f t="shared" si="14"/>
        <v>0.42000000000000171</v>
      </c>
      <c r="C110" s="3">
        <f t="shared" si="15"/>
        <v>78.999999999999986</v>
      </c>
      <c r="D110">
        <v>0</v>
      </c>
      <c r="E110" s="3">
        <f t="shared" si="8"/>
        <v>4</v>
      </c>
      <c r="I110">
        <f t="shared" si="18"/>
        <v>11.9</v>
      </c>
      <c r="K110">
        <v>13</v>
      </c>
      <c r="L110">
        <v>13</v>
      </c>
      <c r="M110">
        <f t="shared" si="16"/>
        <v>13.216666666666667</v>
      </c>
      <c r="N110">
        <f t="shared" si="17"/>
        <v>1.3166666666666664</v>
      </c>
      <c r="O110">
        <v>4</v>
      </c>
      <c r="P110">
        <v>20.07</v>
      </c>
      <c r="Q110">
        <f t="shared" si="19"/>
        <v>0.42000000000000171</v>
      </c>
      <c r="T110">
        <f t="shared" si="20"/>
        <v>0</v>
      </c>
      <c r="U110">
        <v>0</v>
      </c>
      <c r="W110" t="s">
        <v>95</v>
      </c>
    </row>
    <row r="111" spans="1:23" x14ac:dyDescent="0.35">
      <c r="A111" s="2">
        <v>45533</v>
      </c>
      <c r="B111" s="5">
        <f t="shared" si="14"/>
        <v>0.16999999999999815</v>
      </c>
      <c r="C111" s="3">
        <f t="shared" si="15"/>
        <v>48.999999999999986</v>
      </c>
      <c r="D111">
        <v>0</v>
      </c>
      <c r="E111" s="3">
        <f t="shared" si="8"/>
        <v>2</v>
      </c>
      <c r="I111">
        <f t="shared" si="18"/>
        <v>13.216666666666667</v>
      </c>
      <c r="K111">
        <v>14</v>
      </c>
      <c r="L111">
        <v>2</v>
      </c>
      <c r="M111">
        <f t="shared" si="16"/>
        <v>14.033333333333333</v>
      </c>
      <c r="N111">
        <f t="shared" si="17"/>
        <v>0.81666666666666643</v>
      </c>
      <c r="O111">
        <v>2</v>
      </c>
      <c r="P111">
        <v>20.239999999999998</v>
      </c>
      <c r="Q111">
        <f t="shared" si="19"/>
        <v>0.16999999999999815</v>
      </c>
      <c r="T111">
        <f t="shared" si="20"/>
        <v>0</v>
      </c>
      <c r="U111">
        <v>0</v>
      </c>
    </row>
    <row r="112" spans="1:23" x14ac:dyDescent="0.35">
      <c r="A112" s="2">
        <v>45533</v>
      </c>
      <c r="B112" s="5">
        <f t="shared" si="14"/>
        <v>0.7900000000000027</v>
      </c>
      <c r="C112" s="3">
        <f t="shared" si="15"/>
        <v>242.99999999999994</v>
      </c>
      <c r="D112">
        <v>0</v>
      </c>
      <c r="E112" s="3">
        <f t="shared" si="8"/>
        <v>3</v>
      </c>
      <c r="I112">
        <f t="shared" si="18"/>
        <v>14.033333333333333</v>
      </c>
      <c r="K112">
        <v>18</v>
      </c>
      <c r="L112">
        <v>5</v>
      </c>
      <c r="M112">
        <f t="shared" si="16"/>
        <v>18.083333333333332</v>
      </c>
      <c r="N112">
        <f t="shared" si="17"/>
        <v>4.0499999999999989</v>
      </c>
      <c r="O112">
        <v>3</v>
      </c>
      <c r="P112">
        <v>21.03</v>
      </c>
      <c r="Q112">
        <f t="shared" si="19"/>
        <v>0.7900000000000027</v>
      </c>
      <c r="T112">
        <f t="shared" si="20"/>
        <v>0</v>
      </c>
      <c r="U112">
        <v>0</v>
      </c>
    </row>
    <row r="113" spans="1:23" x14ac:dyDescent="0.35">
      <c r="A113" s="2">
        <v>45533</v>
      </c>
      <c r="B113" s="5">
        <f t="shared" si="14"/>
        <v>0.69999999999999929</v>
      </c>
      <c r="C113" s="3">
        <f t="shared" si="15"/>
        <v>50.000000000000142</v>
      </c>
      <c r="D113">
        <v>0</v>
      </c>
      <c r="E113" s="3">
        <f t="shared" si="8"/>
        <v>3</v>
      </c>
      <c r="I113">
        <f t="shared" si="18"/>
        <v>18.083333333333332</v>
      </c>
      <c r="K113">
        <v>18</v>
      </c>
      <c r="L113">
        <v>55</v>
      </c>
      <c r="M113">
        <f t="shared" si="16"/>
        <v>18.916666666666668</v>
      </c>
      <c r="N113">
        <f t="shared" si="17"/>
        <v>0.8333333333333357</v>
      </c>
      <c r="O113">
        <v>3</v>
      </c>
      <c r="P113">
        <v>21.73</v>
      </c>
      <c r="Q113">
        <f t="shared" si="19"/>
        <v>0.69999999999999929</v>
      </c>
      <c r="T113">
        <f t="shared" si="20"/>
        <v>0</v>
      </c>
      <c r="U113">
        <v>0</v>
      </c>
    </row>
    <row r="114" spans="1:23" x14ac:dyDescent="0.35">
      <c r="A114" s="2">
        <v>45533</v>
      </c>
      <c r="B114" s="5">
        <f t="shared" si="14"/>
        <v>0.96999999999999886</v>
      </c>
      <c r="C114" s="3">
        <f t="shared" si="15"/>
        <v>114.99999999999986</v>
      </c>
      <c r="D114">
        <v>0</v>
      </c>
      <c r="E114" s="3">
        <f t="shared" si="8"/>
        <v>4</v>
      </c>
      <c r="I114">
        <f t="shared" si="18"/>
        <v>18.916666666666668</v>
      </c>
      <c r="K114">
        <v>20</v>
      </c>
      <c r="L114">
        <v>50</v>
      </c>
      <c r="M114">
        <f t="shared" si="16"/>
        <v>20.833333333333332</v>
      </c>
      <c r="N114">
        <f t="shared" si="17"/>
        <v>1.9166666666666643</v>
      </c>
      <c r="O114">
        <v>4</v>
      </c>
      <c r="P114">
        <v>22.7</v>
      </c>
      <c r="Q114">
        <f t="shared" si="19"/>
        <v>0.96999999999999886</v>
      </c>
      <c r="T114">
        <f t="shared" si="20"/>
        <v>0</v>
      </c>
      <c r="U114">
        <v>0</v>
      </c>
    </row>
    <row r="115" spans="1:23" x14ac:dyDescent="0.35">
      <c r="A115" s="2">
        <v>45533</v>
      </c>
      <c r="B115" s="5">
        <f t="shared" si="14"/>
        <v>0.21000000000000085</v>
      </c>
      <c r="C115" s="3">
        <f t="shared" si="15"/>
        <v>35.000000000000142</v>
      </c>
      <c r="D115">
        <v>0</v>
      </c>
      <c r="E115" s="3">
        <f t="shared" si="8"/>
        <v>2</v>
      </c>
      <c r="I115">
        <f t="shared" si="18"/>
        <v>20.833333333333332</v>
      </c>
      <c r="K115">
        <v>21</v>
      </c>
      <c r="L115">
        <v>25</v>
      </c>
      <c r="M115">
        <f t="shared" si="16"/>
        <v>21.416666666666668</v>
      </c>
      <c r="N115">
        <f t="shared" si="17"/>
        <v>0.5833333333333357</v>
      </c>
      <c r="O115">
        <v>2</v>
      </c>
      <c r="P115">
        <v>22.91</v>
      </c>
      <c r="Q115">
        <f t="shared" si="19"/>
        <v>0.21000000000000085</v>
      </c>
      <c r="T115">
        <f t="shared" si="20"/>
        <v>0</v>
      </c>
      <c r="U115">
        <v>0</v>
      </c>
    </row>
    <row r="116" spans="1:23" x14ac:dyDescent="0.35">
      <c r="A116" s="2">
        <v>45533</v>
      </c>
      <c r="B116" s="5">
        <f t="shared" si="14"/>
        <v>0.94000000000000128</v>
      </c>
      <c r="C116" s="3">
        <f t="shared" si="15"/>
        <v>109.99999999999993</v>
      </c>
      <c r="D116">
        <v>0</v>
      </c>
      <c r="E116" s="3">
        <f t="shared" si="8"/>
        <v>4</v>
      </c>
      <c r="I116">
        <f t="shared" si="18"/>
        <v>21.416666666666668</v>
      </c>
      <c r="K116">
        <v>23</v>
      </c>
      <c r="L116">
        <v>15</v>
      </c>
      <c r="M116">
        <f t="shared" si="16"/>
        <v>23.25</v>
      </c>
      <c r="N116">
        <f t="shared" si="17"/>
        <v>1.8333333333333321</v>
      </c>
      <c r="O116">
        <v>4</v>
      </c>
      <c r="P116">
        <v>23.85</v>
      </c>
      <c r="Q116">
        <f t="shared" si="19"/>
        <v>0.94000000000000128</v>
      </c>
      <c r="T116">
        <f t="shared" si="20"/>
        <v>0</v>
      </c>
      <c r="U116">
        <v>0</v>
      </c>
    </row>
    <row r="117" spans="1:23" x14ac:dyDescent="0.35">
      <c r="A117" s="2">
        <v>45533</v>
      </c>
      <c r="B117" s="5">
        <f t="shared" si="14"/>
        <v>0.89999999999999858</v>
      </c>
      <c r="C117" s="3">
        <f t="shared" si="15"/>
        <v>108.00000000000004</v>
      </c>
      <c r="D117">
        <v>0</v>
      </c>
      <c r="E117" s="3">
        <f t="shared" si="8"/>
        <v>4</v>
      </c>
      <c r="I117">
        <f t="shared" si="18"/>
        <v>23.25</v>
      </c>
      <c r="K117">
        <v>25</v>
      </c>
      <c r="L117">
        <v>3</v>
      </c>
      <c r="M117">
        <f t="shared" si="16"/>
        <v>25.05</v>
      </c>
      <c r="N117">
        <f t="shared" si="17"/>
        <v>1.8000000000000007</v>
      </c>
      <c r="O117">
        <v>4</v>
      </c>
      <c r="P117">
        <v>24.75</v>
      </c>
      <c r="Q117">
        <f t="shared" si="19"/>
        <v>0.89999999999999858</v>
      </c>
      <c r="T117">
        <f t="shared" si="20"/>
        <v>0</v>
      </c>
      <c r="U117">
        <v>0</v>
      </c>
    </row>
    <row r="118" spans="1:23" x14ac:dyDescent="0.35">
      <c r="A118" s="2">
        <v>45533</v>
      </c>
      <c r="B118" s="5">
        <f t="shared" si="14"/>
        <v>1.0799999999999983</v>
      </c>
      <c r="C118" s="3">
        <f t="shared" si="15"/>
        <v>83.999999999999915</v>
      </c>
      <c r="D118">
        <v>0</v>
      </c>
      <c r="E118" s="3">
        <f t="shared" si="8"/>
        <v>3</v>
      </c>
      <c r="I118">
        <f t="shared" si="18"/>
        <v>25.05</v>
      </c>
      <c r="K118">
        <v>26</v>
      </c>
      <c r="L118">
        <v>27</v>
      </c>
      <c r="M118">
        <f t="shared" si="16"/>
        <v>26.45</v>
      </c>
      <c r="N118">
        <f t="shared" si="17"/>
        <v>1.3999999999999986</v>
      </c>
      <c r="O118">
        <v>3</v>
      </c>
      <c r="P118">
        <v>25.83</v>
      </c>
      <c r="Q118">
        <f t="shared" si="19"/>
        <v>1.0799999999999983</v>
      </c>
      <c r="T118">
        <f t="shared" si="20"/>
        <v>0</v>
      </c>
      <c r="U118">
        <v>0</v>
      </c>
    </row>
    <row r="119" spans="1:23" x14ac:dyDescent="0.35">
      <c r="A119" s="2">
        <v>45533</v>
      </c>
      <c r="B119" s="5">
        <f t="shared" si="14"/>
        <v>0.65000000000000213</v>
      </c>
      <c r="C119" s="3">
        <f t="shared" si="15"/>
        <v>145.00000000000006</v>
      </c>
      <c r="D119">
        <v>0</v>
      </c>
      <c r="E119" s="3">
        <f t="shared" si="8"/>
        <v>3</v>
      </c>
      <c r="I119">
        <f t="shared" si="18"/>
        <v>26.45</v>
      </c>
      <c r="K119">
        <v>28</v>
      </c>
      <c r="L119">
        <v>52</v>
      </c>
      <c r="M119">
        <f t="shared" si="16"/>
        <v>28.866666666666667</v>
      </c>
      <c r="N119">
        <f t="shared" si="17"/>
        <v>2.4166666666666679</v>
      </c>
      <c r="O119">
        <v>3</v>
      </c>
      <c r="P119">
        <v>26.48</v>
      </c>
      <c r="Q119">
        <f t="shared" si="19"/>
        <v>0.65000000000000213</v>
      </c>
      <c r="T119">
        <f t="shared" si="20"/>
        <v>0</v>
      </c>
      <c r="U119">
        <v>0</v>
      </c>
    </row>
    <row r="120" spans="1:23" x14ac:dyDescent="0.35">
      <c r="A120" s="2">
        <v>45533</v>
      </c>
      <c r="B120" s="5">
        <f t="shared" si="14"/>
        <v>0.41999999999999815</v>
      </c>
      <c r="C120" s="3">
        <f t="shared" si="15"/>
        <v>71.000000000000014</v>
      </c>
      <c r="D120">
        <v>0</v>
      </c>
      <c r="E120" s="3">
        <f t="shared" si="8"/>
        <v>3</v>
      </c>
      <c r="I120">
        <f t="shared" si="18"/>
        <v>28.866666666666667</v>
      </c>
      <c r="K120">
        <v>30</v>
      </c>
      <c r="L120">
        <v>3</v>
      </c>
      <c r="M120">
        <f t="shared" si="16"/>
        <v>30.05</v>
      </c>
      <c r="N120">
        <f t="shared" si="17"/>
        <v>1.1833333333333336</v>
      </c>
      <c r="O120">
        <v>3</v>
      </c>
      <c r="P120">
        <v>26.9</v>
      </c>
      <c r="Q120">
        <f t="shared" si="19"/>
        <v>0.41999999999999815</v>
      </c>
      <c r="T120">
        <f t="shared" si="20"/>
        <v>0</v>
      </c>
      <c r="U120">
        <v>0</v>
      </c>
    </row>
    <row r="121" spans="1:23" x14ac:dyDescent="0.35">
      <c r="A121" s="2">
        <v>45533</v>
      </c>
      <c r="B121" s="5">
        <f t="shared" si="14"/>
        <v>5.0000000000000711E-2</v>
      </c>
      <c r="C121" s="3">
        <f t="shared" si="15"/>
        <v>113.99999999999991</v>
      </c>
      <c r="D121">
        <v>0</v>
      </c>
      <c r="E121" s="3">
        <f t="shared" si="8"/>
        <v>1</v>
      </c>
      <c r="I121">
        <f t="shared" si="18"/>
        <v>30.05</v>
      </c>
      <c r="K121">
        <v>31</v>
      </c>
      <c r="L121">
        <v>57</v>
      </c>
      <c r="M121">
        <f t="shared" si="16"/>
        <v>31.95</v>
      </c>
      <c r="N121">
        <f t="shared" si="17"/>
        <v>1.8999999999999986</v>
      </c>
      <c r="O121">
        <v>1</v>
      </c>
      <c r="P121">
        <v>26.95</v>
      </c>
      <c r="Q121">
        <f t="shared" si="19"/>
        <v>5.0000000000000711E-2</v>
      </c>
      <c r="T121">
        <f t="shared" si="20"/>
        <v>0</v>
      </c>
      <c r="U121">
        <v>0</v>
      </c>
    </row>
    <row r="122" spans="1:23" x14ac:dyDescent="0.35">
      <c r="A122" s="2">
        <v>45533</v>
      </c>
      <c r="B122" s="5">
        <f t="shared" si="14"/>
        <v>0.69000000000000128</v>
      </c>
      <c r="C122" s="3">
        <f t="shared" si="15"/>
        <v>544.99999999999989</v>
      </c>
      <c r="D122">
        <v>0</v>
      </c>
      <c r="E122" s="3">
        <f t="shared" si="8"/>
        <v>3</v>
      </c>
      <c r="I122">
        <f t="shared" si="18"/>
        <v>31.95</v>
      </c>
      <c r="K122">
        <v>41</v>
      </c>
      <c r="L122">
        <v>2</v>
      </c>
      <c r="M122">
        <f t="shared" si="16"/>
        <v>41.033333333333331</v>
      </c>
      <c r="N122">
        <f t="shared" si="17"/>
        <v>9.0833333333333321</v>
      </c>
      <c r="O122">
        <v>3</v>
      </c>
      <c r="P122">
        <v>27.64</v>
      </c>
      <c r="Q122">
        <f t="shared" si="19"/>
        <v>0.69000000000000128</v>
      </c>
      <c r="T122">
        <f t="shared" si="20"/>
        <v>0</v>
      </c>
      <c r="U122">
        <v>0</v>
      </c>
      <c r="W122" t="s">
        <v>96</v>
      </c>
    </row>
    <row r="123" spans="1:23" x14ac:dyDescent="0.35">
      <c r="A123" s="2">
        <v>45533</v>
      </c>
      <c r="B123" s="5">
        <f t="shared" si="14"/>
        <v>0.10999999999999943</v>
      </c>
      <c r="C123" s="3">
        <f t="shared" si="15"/>
        <v>158.99999999999991</v>
      </c>
      <c r="D123">
        <v>1</v>
      </c>
      <c r="E123" s="3">
        <f t="shared" si="8"/>
        <v>1</v>
      </c>
      <c r="I123">
        <f t="shared" si="18"/>
        <v>41.033333333333331</v>
      </c>
      <c r="K123">
        <v>43</v>
      </c>
      <c r="L123">
        <v>41</v>
      </c>
      <c r="M123">
        <f t="shared" si="16"/>
        <v>43.68333333333333</v>
      </c>
      <c r="N123">
        <f t="shared" si="17"/>
        <v>2.6499999999999986</v>
      </c>
      <c r="O123">
        <v>1</v>
      </c>
      <c r="P123">
        <v>27.75</v>
      </c>
      <c r="Q123">
        <f t="shared" si="19"/>
        <v>0.10999999999999943</v>
      </c>
      <c r="T123">
        <f t="shared" si="20"/>
        <v>0</v>
      </c>
      <c r="U123">
        <v>1</v>
      </c>
      <c r="V123" t="s">
        <v>82</v>
      </c>
    </row>
    <row r="124" spans="1:23" x14ac:dyDescent="0.35">
      <c r="A124" s="2">
        <v>45533</v>
      </c>
      <c r="B124" s="5">
        <f t="shared" si="14"/>
        <v>1.7899999999999991</v>
      </c>
      <c r="C124" s="3">
        <f t="shared" si="15"/>
        <v>410.00000000000011</v>
      </c>
      <c r="D124">
        <v>0</v>
      </c>
      <c r="E124" s="3">
        <f t="shared" si="8"/>
        <v>3</v>
      </c>
      <c r="I124">
        <f t="shared" si="18"/>
        <v>43.68333333333333</v>
      </c>
      <c r="K124">
        <v>50</v>
      </c>
      <c r="L124">
        <v>31</v>
      </c>
      <c r="M124">
        <f t="shared" si="16"/>
        <v>50.516666666666666</v>
      </c>
      <c r="N124">
        <f t="shared" si="17"/>
        <v>6.8333333333333357</v>
      </c>
      <c r="O124">
        <v>3</v>
      </c>
      <c r="P124">
        <v>29.54</v>
      </c>
      <c r="Q124">
        <f t="shared" si="19"/>
        <v>1.7899999999999991</v>
      </c>
      <c r="T124">
        <f t="shared" si="20"/>
        <v>0</v>
      </c>
      <c r="U124">
        <v>0</v>
      </c>
    </row>
    <row r="125" spans="1:23" x14ac:dyDescent="0.35">
      <c r="A125" s="2">
        <v>45533</v>
      </c>
      <c r="B125" s="5">
        <f t="shared" si="14"/>
        <v>0.37000000000000099</v>
      </c>
      <c r="C125" s="3">
        <f t="shared" si="15"/>
        <v>89.000000000000057</v>
      </c>
      <c r="D125">
        <v>0</v>
      </c>
      <c r="E125" s="3">
        <f t="shared" si="8"/>
        <v>3</v>
      </c>
      <c r="I125">
        <f t="shared" si="18"/>
        <v>50.516666666666666</v>
      </c>
      <c r="K125">
        <v>52</v>
      </c>
      <c r="L125">
        <v>0</v>
      </c>
      <c r="M125">
        <f t="shared" si="16"/>
        <v>52</v>
      </c>
      <c r="N125">
        <f t="shared" si="17"/>
        <v>1.4833333333333343</v>
      </c>
      <c r="O125">
        <v>3</v>
      </c>
      <c r="P125">
        <v>29.91</v>
      </c>
      <c r="Q125">
        <f t="shared" si="19"/>
        <v>0.37000000000000099</v>
      </c>
      <c r="T125">
        <f t="shared" si="20"/>
        <v>0</v>
      </c>
      <c r="U125">
        <v>0</v>
      </c>
    </row>
    <row r="126" spans="1:23" x14ac:dyDescent="0.35">
      <c r="A126" s="2">
        <v>45533</v>
      </c>
      <c r="B126" s="5">
        <f t="shared" si="14"/>
        <v>7.0000000000000284E-2</v>
      </c>
      <c r="C126" s="3">
        <f t="shared" si="15"/>
        <v>120</v>
      </c>
      <c r="D126">
        <v>1</v>
      </c>
      <c r="E126" s="3">
        <f t="shared" si="8"/>
        <v>1</v>
      </c>
      <c r="I126">
        <f t="shared" si="18"/>
        <v>52</v>
      </c>
      <c r="K126">
        <v>54</v>
      </c>
      <c r="L126">
        <v>0</v>
      </c>
      <c r="M126">
        <f t="shared" si="16"/>
        <v>54</v>
      </c>
      <c r="N126">
        <f t="shared" si="17"/>
        <v>2</v>
      </c>
      <c r="O126">
        <v>1</v>
      </c>
      <c r="P126">
        <v>29.98</v>
      </c>
      <c r="Q126">
        <f t="shared" si="19"/>
        <v>7.0000000000000284E-2</v>
      </c>
      <c r="T126">
        <f t="shared" si="20"/>
        <v>0</v>
      </c>
      <c r="U126">
        <v>1</v>
      </c>
      <c r="V126" t="s">
        <v>82</v>
      </c>
    </row>
    <row r="127" spans="1:23" x14ac:dyDescent="0.35">
      <c r="A127" s="2">
        <v>45533</v>
      </c>
      <c r="B127" s="5">
        <f t="shared" si="14"/>
        <v>0.30000000000000071</v>
      </c>
      <c r="C127" s="3">
        <f t="shared" si="15"/>
        <v>89.000000000000057</v>
      </c>
      <c r="D127">
        <v>1</v>
      </c>
      <c r="E127" s="3">
        <f t="shared" si="8"/>
        <v>2</v>
      </c>
      <c r="I127">
        <f t="shared" si="18"/>
        <v>54</v>
      </c>
      <c r="K127">
        <v>55</v>
      </c>
      <c r="L127">
        <v>29</v>
      </c>
      <c r="M127">
        <f t="shared" si="16"/>
        <v>55.483333333333334</v>
      </c>
      <c r="N127">
        <f t="shared" si="17"/>
        <v>1.4833333333333343</v>
      </c>
      <c r="O127">
        <v>2</v>
      </c>
      <c r="P127">
        <v>30.28</v>
      </c>
      <c r="Q127">
        <f t="shared" si="19"/>
        <v>0.30000000000000071</v>
      </c>
      <c r="T127">
        <f t="shared" si="20"/>
        <v>0</v>
      </c>
      <c r="U127">
        <v>1</v>
      </c>
      <c r="V127" t="s">
        <v>82</v>
      </c>
    </row>
    <row r="128" spans="1:23" x14ac:dyDescent="0.35">
      <c r="A128" s="2">
        <v>45533</v>
      </c>
      <c r="B128" s="5">
        <f t="shared" si="14"/>
        <v>2.0399999999999991</v>
      </c>
      <c r="C128" s="3">
        <f t="shared" si="15"/>
        <v>221</v>
      </c>
      <c r="D128">
        <v>0</v>
      </c>
      <c r="E128" s="3">
        <f t="shared" si="8"/>
        <v>4</v>
      </c>
      <c r="I128">
        <v>0</v>
      </c>
      <c r="K128">
        <v>5</v>
      </c>
      <c r="L128">
        <v>45</v>
      </c>
      <c r="M128">
        <f t="shared" si="16"/>
        <v>5.75</v>
      </c>
      <c r="N128">
        <f t="shared" si="17"/>
        <v>3.6833333333333336</v>
      </c>
      <c r="O128">
        <v>4</v>
      </c>
      <c r="P128">
        <v>32.32</v>
      </c>
      <c r="Q128">
        <f t="shared" si="19"/>
        <v>2.0399999999999991</v>
      </c>
      <c r="R128">
        <f>29/60</f>
        <v>0.48333333333333334</v>
      </c>
      <c r="S128">
        <f>2+33/60</f>
        <v>2.5499999999999998</v>
      </c>
      <c r="T128">
        <f t="shared" si="20"/>
        <v>2.0666666666666664</v>
      </c>
      <c r="U128">
        <v>0</v>
      </c>
      <c r="W128" t="s">
        <v>97</v>
      </c>
    </row>
    <row r="129" spans="1:23" x14ac:dyDescent="0.35">
      <c r="A129" s="2">
        <v>45533</v>
      </c>
      <c r="B129" s="5">
        <f t="shared" si="14"/>
        <v>0.17000000000000171</v>
      </c>
      <c r="C129" s="3">
        <f t="shared" si="15"/>
        <v>135</v>
      </c>
      <c r="D129">
        <v>1</v>
      </c>
      <c r="E129" s="3">
        <f t="shared" si="8"/>
        <v>2</v>
      </c>
      <c r="I129">
        <f t="shared" si="18"/>
        <v>5.75</v>
      </c>
      <c r="K129">
        <v>8</v>
      </c>
      <c r="L129">
        <v>0</v>
      </c>
      <c r="M129">
        <f t="shared" si="16"/>
        <v>8</v>
      </c>
      <c r="N129">
        <f t="shared" si="17"/>
        <v>2.25</v>
      </c>
      <c r="O129">
        <v>2</v>
      </c>
      <c r="P129">
        <v>32.49</v>
      </c>
      <c r="Q129">
        <f t="shared" si="19"/>
        <v>0.17000000000000171</v>
      </c>
      <c r="T129">
        <f t="shared" si="20"/>
        <v>0</v>
      </c>
      <c r="U129">
        <v>1</v>
      </c>
      <c r="V129" t="s">
        <v>82</v>
      </c>
    </row>
    <row r="130" spans="1:23" x14ac:dyDescent="0.35">
      <c r="A130" s="2">
        <v>45533</v>
      </c>
      <c r="B130" s="5">
        <f t="shared" si="14"/>
        <v>0.12999999999999545</v>
      </c>
      <c r="C130" s="3">
        <f t="shared" si="15"/>
        <v>39.000000000000021</v>
      </c>
      <c r="D130">
        <v>1</v>
      </c>
      <c r="E130" s="3">
        <f t="shared" si="8"/>
        <v>1</v>
      </c>
      <c r="I130">
        <f t="shared" si="18"/>
        <v>8</v>
      </c>
      <c r="K130">
        <v>8</v>
      </c>
      <c r="L130">
        <v>39</v>
      </c>
      <c r="M130">
        <f t="shared" si="16"/>
        <v>8.65</v>
      </c>
      <c r="N130">
        <f t="shared" si="17"/>
        <v>0.65000000000000036</v>
      </c>
      <c r="O130">
        <v>1</v>
      </c>
      <c r="P130">
        <v>32.619999999999997</v>
      </c>
      <c r="Q130">
        <f t="shared" si="19"/>
        <v>0.12999999999999545</v>
      </c>
      <c r="T130">
        <f t="shared" si="20"/>
        <v>0</v>
      </c>
      <c r="U130">
        <v>1</v>
      </c>
      <c r="V130" t="s">
        <v>82</v>
      </c>
    </row>
    <row r="131" spans="1:23" x14ac:dyDescent="0.35">
      <c r="A131" s="2">
        <v>45533</v>
      </c>
      <c r="B131" s="5">
        <f t="shared" si="14"/>
        <v>6.0000000000002274E-2</v>
      </c>
      <c r="C131" s="3">
        <f t="shared" si="15"/>
        <v>58.99999999999995</v>
      </c>
      <c r="D131">
        <v>1</v>
      </c>
      <c r="E131" s="3">
        <f t="shared" ref="E131:E175" si="21">O131</f>
        <v>1</v>
      </c>
      <c r="I131">
        <f t="shared" si="18"/>
        <v>8.65</v>
      </c>
      <c r="K131">
        <v>9</v>
      </c>
      <c r="L131">
        <v>38</v>
      </c>
      <c r="M131">
        <f t="shared" si="16"/>
        <v>9.6333333333333329</v>
      </c>
      <c r="N131">
        <f t="shared" si="17"/>
        <v>0.9833333333333325</v>
      </c>
      <c r="O131">
        <v>1</v>
      </c>
      <c r="P131">
        <v>32.68</v>
      </c>
      <c r="Q131">
        <f t="shared" si="19"/>
        <v>6.0000000000002274E-2</v>
      </c>
      <c r="T131">
        <f t="shared" si="20"/>
        <v>0</v>
      </c>
      <c r="U131">
        <v>1</v>
      </c>
      <c r="V131" t="s">
        <v>82</v>
      </c>
    </row>
    <row r="132" spans="1:23" x14ac:dyDescent="0.35">
      <c r="A132" s="2">
        <v>45533</v>
      </c>
      <c r="B132" s="5">
        <f t="shared" si="14"/>
        <v>1.6400000000000006</v>
      </c>
      <c r="C132" s="3">
        <f t="shared" si="15"/>
        <v>614</v>
      </c>
      <c r="D132">
        <v>0</v>
      </c>
      <c r="E132" s="3">
        <f t="shared" si="21"/>
        <v>3</v>
      </c>
      <c r="I132">
        <f t="shared" si="18"/>
        <v>9.6333333333333329</v>
      </c>
      <c r="K132">
        <v>19</v>
      </c>
      <c r="L132">
        <v>52</v>
      </c>
      <c r="M132">
        <f t="shared" si="16"/>
        <v>19.866666666666667</v>
      </c>
      <c r="N132">
        <f t="shared" si="17"/>
        <v>10.233333333333334</v>
      </c>
      <c r="O132">
        <v>3</v>
      </c>
      <c r="P132">
        <v>34.32</v>
      </c>
      <c r="Q132">
        <f t="shared" si="19"/>
        <v>1.6400000000000006</v>
      </c>
      <c r="T132">
        <f t="shared" si="20"/>
        <v>0</v>
      </c>
      <c r="U132">
        <v>0</v>
      </c>
    </row>
    <row r="133" spans="1:23" x14ac:dyDescent="0.35">
      <c r="A133" s="2">
        <v>45533</v>
      </c>
      <c r="B133" s="5">
        <f t="shared" si="14"/>
        <v>0.10999999999999943</v>
      </c>
      <c r="C133" s="3">
        <f t="shared" si="15"/>
        <v>198.00000000000006</v>
      </c>
      <c r="D133">
        <v>1</v>
      </c>
      <c r="E133" s="3">
        <f t="shared" si="21"/>
        <v>1</v>
      </c>
      <c r="I133">
        <f t="shared" si="18"/>
        <v>19.866666666666667</v>
      </c>
      <c r="K133">
        <v>23</v>
      </c>
      <c r="L133">
        <v>10</v>
      </c>
      <c r="M133">
        <f t="shared" si="16"/>
        <v>23.166666666666668</v>
      </c>
      <c r="N133">
        <f t="shared" si="17"/>
        <v>3.3000000000000007</v>
      </c>
      <c r="O133">
        <v>1</v>
      </c>
      <c r="P133">
        <v>34.43</v>
      </c>
      <c r="Q133">
        <f t="shared" si="19"/>
        <v>0.10999999999999943</v>
      </c>
      <c r="T133">
        <f t="shared" si="20"/>
        <v>0</v>
      </c>
      <c r="U133">
        <v>1</v>
      </c>
      <c r="V133" t="s">
        <v>82</v>
      </c>
    </row>
    <row r="134" spans="1:23" x14ac:dyDescent="0.35">
      <c r="A134" s="2">
        <v>45533</v>
      </c>
      <c r="B134" s="5">
        <f t="shared" si="14"/>
        <v>0.85999999999999943</v>
      </c>
      <c r="C134" s="3">
        <f t="shared" si="15"/>
        <v>106.99999999999989</v>
      </c>
      <c r="D134">
        <v>0</v>
      </c>
      <c r="E134" s="3">
        <f t="shared" si="21"/>
        <v>2</v>
      </c>
      <c r="I134">
        <f t="shared" si="18"/>
        <v>23.166666666666668</v>
      </c>
      <c r="K134">
        <v>24</v>
      </c>
      <c r="L134">
        <v>57</v>
      </c>
      <c r="M134">
        <f t="shared" si="16"/>
        <v>24.95</v>
      </c>
      <c r="N134">
        <f t="shared" si="17"/>
        <v>1.7833333333333314</v>
      </c>
      <c r="O134">
        <v>2</v>
      </c>
      <c r="P134">
        <v>35.29</v>
      </c>
      <c r="Q134">
        <f t="shared" si="19"/>
        <v>0.85999999999999943</v>
      </c>
      <c r="T134">
        <f t="shared" si="20"/>
        <v>0</v>
      </c>
      <c r="U134">
        <v>0</v>
      </c>
    </row>
    <row r="135" spans="1:23" x14ac:dyDescent="0.35">
      <c r="A135" s="2">
        <v>45533</v>
      </c>
      <c r="B135" s="5">
        <f t="shared" si="14"/>
        <v>0.78999999999999915</v>
      </c>
      <c r="C135" s="3">
        <f t="shared" si="15"/>
        <v>62.000000000000007</v>
      </c>
      <c r="D135">
        <v>0</v>
      </c>
      <c r="E135" s="3">
        <f t="shared" si="21"/>
        <v>4</v>
      </c>
      <c r="I135">
        <v>0</v>
      </c>
      <c r="K135">
        <v>1</v>
      </c>
      <c r="L135">
        <v>2</v>
      </c>
      <c r="M135">
        <f t="shared" si="16"/>
        <v>1.0333333333333334</v>
      </c>
      <c r="N135">
        <f t="shared" si="17"/>
        <v>1.0333333333333334</v>
      </c>
      <c r="O135">
        <v>4</v>
      </c>
      <c r="P135">
        <v>42.28</v>
      </c>
      <c r="Q135">
        <f>P135-41.49</f>
        <v>0.78999999999999915</v>
      </c>
      <c r="T135">
        <f t="shared" si="20"/>
        <v>0</v>
      </c>
      <c r="U135">
        <v>0</v>
      </c>
      <c r="W135" t="s">
        <v>98</v>
      </c>
    </row>
    <row r="136" spans="1:23" x14ac:dyDescent="0.35">
      <c r="A136" s="2">
        <v>45533</v>
      </c>
      <c r="B136" s="5">
        <f t="shared" si="14"/>
        <v>0.17999999999999972</v>
      </c>
      <c r="C136" s="3">
        <f t="shared" si="15"/>
        <v>59.999999999999986</v>
      </c>
      <c r="D136">
        <v>0</v>
      </c>
      <c r="E136" s="3">
        <f t="shared" si="21"/>
        <v>2</v>
      </c>
      <c r="I136">
        <f t="shared" si="18"/>
        <v>1.0333333333333334</v>
      </c>
      <c r="K136">
        <v>2</v>
      </c>
      <c r="L136">
        <v>2</v>
      </c>
      <c r="M136">
        <f t="shared" si="16"/>
        <v>2.0333333333333332</v>
      </c>
      <c r="N136">
        <f t="shared" si="17"/>
        <v>0.99999999999999978</v>
      </c>
      <c r="O136">
        <v>2</v>
      </c>
      <c r="P136">
        <v>42.46</v>
      </c>
      <c r="Q136">
        <f t="shared" si="19"/>
        <v>0.17999999999999972</v>
      </c>
      <c r="T136">
        <f t="shared" si="20"/>
        <v>0</v>
      </c>
      <c r="U136">
        <v>0</v>
      </c>
    </row>
    <row r="137" spans="1:23" x14ac:dyDescent="0.35">
      <c r="A137" s="2">
        <v>45533</v>
      </c>
      <c r="B137" s="5">
        <f t="shared" si="14"/>
        <v>0.71000000000000085</v>
      </c>
      <c r="C137" s="3">
        <f t="shared" si="15"/>
        <v>75</v>
      </c>
      <c r="D137">
        <v>0</v>
      </c>
      <c r="E137" s="3">
        <f t="shared" si="21"/>
        <v>4</v>
      </c>
      <c r="I137">
        <f t="shared" si="18"/>
        <v>2.0333333333333332</v>
      </c>
      <c r="K137">
        <v>3</v>
      </c>
      <c r="L137">
        <v>17</v>
      </c>
      <c r="M137">
        <f t="shared" si="16"/>
        <v>3.2833333333333332</v>
      </c>
      <c r="N137">
        <f t="shared" si="17"/>
        <v>1.25</v>
      </c>
      <c r="O137">
        <v>4</v>
      </c>
      <c r="P137">
        <v>43.17</v>
      </c>
      <c r="Q137">
        <f t="shared" si="19"/>
        <v>0.71000000000000085</v>
      </c>
      <c r="T137">
        <f t="shared" si="20"/>
        <v>0</v>
      </c>
      <c r="U137">
        <v>0</v>
      </c>
    </row>
    <row r="138" spans="1:23" x14ac:dyDescent="0.35">
      <c r="A138" s="2">
        <v>45533</v>
      </c>
      <c r="B138" s="5">
        <f t="shared" si="14"/>
        <v>0.85000000000000142</v>
      </c>
      <c r="C138" s="3">
        <f t="shared" si="15"/>
        <v>188.00000000000003</v>
      </c>
      <c r="D138">
        <v>0</v>
      </c>
      <c r="E138" s="3">
        <f t="shared" si="21"/>
        <v>4</v>
      </c>
      <c r="I138">
        <f t="shared" si="18"/>
        <v>3.2833333333333332</v>
      </c>
      <c r="K138">
        <v>6</v>
      </c>
      <c r="L138">
        <v>25</v>
      </c>
      <c r="M138">
        <f t="shared" si="16"/>
        <v>6.416666666666667</v>
      </c>
      <c r="N138">
        <f t="shared" si="17"/>
        <v>3.1333333333333337</v>
      </c>
      <c r="O138">
        <v>4</v>
      </c>
      <c r="P138">
        <v>44.02</v>
      </c>
      <c r="Q138">
        <f t="shared" si="19"/>
        <v>0.85000000000000142</v>
      </c>
      <c r="T138">
        <f t="shared" si="20"/>
        <v>0</v>
      </c>
      <c r="U138">
        <v>0</v>
      </c>
    </row>
    <row r="139" spans="1:23" x14ac:dyDescent="0.35">
      <c r="A139" s="2">
        <v>45533</v>
      </c>
      <c r="B139" s="5">
        <f t="shared" si="14"/>
        <v>9.9999999999994316E-2</v>
      </c>
      <c r="C139" s="3">
        <f t="shared" si="15"/>
        <v>85.999999999999957</v>
      </c>
      <c r="D139">
        <v>0</v>
      </c>
      <c r="E139" s="3">
        <f t="shared" si="21"/>
        <v>2</v>
      </c>
      <c r="I139">
        <f t="shared" si="18"/>
        <v>6.416666666666667</v>
      </c>
      <c r="K139">
        <v>7</v>
      </c>
      <c r="L139">
        <v>51</v>
      </c>
      <c r="M139">
        <f t="shared" si="16"/>
        <v>7.85</v>
      </c>
      <c r="N139">
        <f t="shared" si="17"/>
        <v>1.4333333333333327</v>
      </c>
      <c r="O139">
        <v>2</v>
      </c>
      <c r="P139">
        <v>44.12</v>
      </c>
      <c r="Q139">
        <f t="shared" si="19"/>
        <v>9.9999999999994316E-2</v>
      </c>
      <c r="T139">
        <f t="shared" si="20"/>
        <v>0</v>
      </c>
      <c r="U139">
        <v>0</v>
      </c>
      <c r="W139" t="s">
        <v>99</v>
      </c>
    </row>
    <row r="140" spans="1:23" x14ac:dyDescent="0.35">
      <c r="A140" s="2">
        <v>45533</v>
      </c>
      <c r="B140" s="5">
        <f t="shared" si="14"/>
        <v>0.15000000000000568</v>
      </c>
      <c r="C140" s="3">
        <f t="shared" si="15"/>
        <v>37.000000000000028</v>
      </c>
      <c r="D140">
        <v>0</v>
      </c>
      <c r="E140" s="3">
        <f t="shared" si="21"/>
        <v>2</v>
      </c>
      <c r="I140">
        <f t="shared" si="18"/>
        <v>7.85</v>
      </c>
      <c r="K140">
        <v>8</v>
      </c>
      <c r="L140">
        <v>28</v>
      </c>
      <c r="M140">
        <f t="shared" si="16"/>
        <v>8.4666666666666668</v>
      </c>
      <c r="N140">
        <f t="shared" si="17"/>
        <v>0.61666666666666714</v>
      </c>
      <c r="O140">
        <v>2</v>
      </c>
      <c r="P140">
        <v>44.27</v>
      </c>
      <c r="Q140">
        <f t="shared" si="19"/>
        <v>0.15000000000000568</v>
      </c>
      <c r="T140">
        <f t="shared" si="20"/>
        <v>0</v>
      </c>
      <c r="U140">
        <v>0</v>
      </c>
    </row>
    <row r="141" spans="1:23" x14ac:dyDescent="0.35">
      <c r="A141" s="2">
        <v>45533</v>
      </c>
      <c r="B141" s="5">
        <f t="shared" si="14"/>
        <v>0.13000000000000256</v>
      </c>
      <c r="C141" s="3">
        <f t="shared" si="15"/>
        <v>90</v>
      </c>
      <c r="D141">
        <v>0</v>
      </c>
      <c r="E141" s="3">
        <f t="shared" si="21"/>
        <v>2</v>
      </c>
      <c r="I141">
        <v>0</v>
      </c>
      <c r="K141">
        <v>1</v>
      </c>
      <c r="L141">
        <v>30</v>
      </c>
      <c r="M141">
        <f t="shared" si="16"/>
        <v>1.5</v>
      </c>
      <c r="N141">
        <f t="shared" si="17"/>
        <v>1.5</v>
      </c>
      <c r="O141">
        <v>2</v>
      </c>
      <c r="P141">
        <v>45.21</v>
      </c>
      <c r="Q141">
        <f>P141-45.08</f>
        <v>0.13000000000000256</v>
      </c>
      <c r="T141">
        <f t="shared" si="20"/>
        <v>0</v>
      </c>
      <c r="U141">
        <v>0</v>
      </c>
    </row>
    <row r="142" spans="1:23" x14ac:dyDescent="0.35">
      <c r="A142" s="2">
        <v>45533</v>
      </c>
      <c r="B142" s="5">
        <f t="shared" si="14"/>
        <v>4.9999999999997158E-2</v>
      </c>
      <c r="C142" s="3">
        <f t="shared" si="15"/>
        <v>53</v>
      </c>
      <c r="D142">
        <v>0</v>
      </c>
      <c r="E142" s="3">
        <f t="shared" si="21"/>
        <v>1</v>
      </c>
      <c r="I142">
        <f t="shared" si="18"/>
        <v>1.5</v>
      </c>
      <c r="K142">
        <v>2</v>
      </c>
      <c r="L142">
        <v>23</v>
      </c>
      <c r="M142">
        <f t="shared" si="16"/>
        <v>2.3833333333333333</v>
      </c>
      <c r="N142">
        <f t="shared" si="17"/>
        <v>0.8833333333333333</v>
      </c>
      <c r="O142">
        <v>1</v>
      </c>
      <c r="P142">
        <v>45.26</v>
      </c>
      <c r="Q142">
        <f t="shared" si="19"/>
        <v>4.9999999999997158E-2</v>
      </c>
      <c r="T142">
        <f t="shared" si="20"/>
        <v>0</v>
      </c>
      <c r="U142">
        <v>0</v>
      </c>
    </row>
    <row r="143" spans="1:23" x14ac:dyDescent="0.35">
      <c r="A143" s="2">
        <v>45533</v>
      </c>
      <c r="B143" s="5">
        <f t="shared" si="14"/>
        <v>0.17000000000000171</v>
      </c>
      <c r="C143" s="3">
        <f t="shared" si="15"/>
        <v>28.000000000000007</v>
      </c>
      <c r="D143">
        <v>0</v>
      </c>
      <c r="E143" s="3">
        <f t="shared" si="21"/>
        <v>3</v>
      </c>
      <c r="I143">
        <f t="shared" si="18"/>
        <v>2.3833333333333333</v>
      </c>
      <c r="K143">
        <v>2</v>
      </c>
      <c r="L143">
        <v>51</v>
      </c>
      <c r="M143">
        <f t="shared" si="16"/>
        <v>2.85</v>
      </c>
      <c r="N143">
        <f t="shared" si="17"/>
        <v>0.46666666666666679</v>
      </c>
      <c r="O143">
        <v>3</v>
      </c>
      <c r="P143">
        <v>45.43</v>
      </c>
      <c r="Q143">
        <f t="shared" si="19"/>
        <v>0.17000000000000171</v>
      </c>
      <c r="T143">
        <f t="shared" si="20"/>
        <v>0</v>
      </c>
      <c r="U143">
        <v>0</v>
      </c>
    </row>
    <row r="144" spans="1:23" x14ac:dyDescent="0.35">
      <c r="A144" s="2">
        <v>45533</v>
      </c>
      <c r="B144" s="5">
        <f t="shared" si="14"/>
        <v>0.20000000000000284</v>
      </c>
      <c r="C144" s="3">
        <f t="shared" si="15"/>
        <v>102.99999999999999</v>
      </c>
      <c r="D144">
        <v>0</v>
      </c>
      <c r="E144" s="3">
        <f t="shared" si="21"/>
        <v>3</v>
      </c>
      <c r="I144">
        <f t="shared" si="18"/>
        <v>2.85</v>
      </c>
      <c r="K144">
        <v>4</v>
      </c>
      <c r="L144">
        <v>34</v>
      </c>
      <c r="M144">
        <f t="shared" si="16"/>
        <v>4.5666666666666664</v>
      </c>
      <c r="N144">
        <f t="shared" si="17"/>
        <v>1.7166666666666663</v>
      </c>
      <c r="O144">
        <v>3</v>
      </c>
      <c r="P144">
        <v>45.63</v>
      </c>
      <c r="Q144">
        <f t="shared" si="19"/>
        <v>0.20000000000000284</v>
      </c>
      <c r="T144">
        <f t="shared" si="20"/>
        <v>0</v>
      </c>
      <c r="U144">
        <v>0</v>
      </c>
    </row>
    <row r="145" spans="1:21" x14ac:dyDescent="0.35">
      <c r="A145" s="2">
        <v>45533</v>
      </c>
      <c r="B145" s="5">
        <f t="shared" si="14"/>
        <v>3.9999999999999147E-2</v>
      </c>
      <c r="C145" s="3">
        <f t="shared" si="15"/>
        <v>20.000000000000036</v>
      </c>
      <c r="D145">
        <v>0</v>
      </c>
      <c r="E145" s="3">
        <f t="shared" si="21"/>
        <v>1</v>
      </c>
      <c r="I145">
        <f t="shared" si="18"/>
        <v>4.5666666666666664</v>
      </c>
      <c r="K145">
        <v>4</v>
      </c>
      <c r="L145">
        <v>54</v>
      </c>
      <c r="M145">
        <f t="shared" si="16"/>
        <v>4.9000000000000004</v>
      </c>
      <c r="N145">
        <f t="shared" si="17"/>
        <v>0.33333333333333393</v>
      </c>
      <c r="O145">
        <v>1</v>
      </c>
      <c r="P145">
        <v>45.67</v>
      </c>
      <c r="Q145">
        <f t="shared" si="19"/>
        <v>3.9999999999999147E-2</v>
      </c>
      <c r="T145">
        <f t="shared" si="20"/>
        <v>0</v>
      </c>
      <c r="U145">
        <v>0</v>
      </c>
    </row>
    <row r="146" spans="1:21" x14ac:dyDescent="0.35">
      <c r="A146" s="2">
        <v>45533</v>
      </c>
      <c r="B146" s="5">
        <f t="shared" si="14"/>
        <v>0.43999999999999773</v>
      </c>
      <c r="C146" s="3">
        <f t="shared" si="15"/>
        <v>76</v>
      </c>
      <c r="D146">
        <v>0</v>
      </c>
      <c r="E146" s="3">
        <f t="shared" si="21"/>
        <v>4</v>
      </c>
      <c r="I146">
        <f t="shared" si="18"/>
        <v>4.9000000000000004</v>
      </c>
      <c r="K146">
        <v>6</v>
      </c>
      <c r="L146">
        <v>10</v>
      </c>
      <c r="M146">
        <f t="shared" si="16"/>
        <v>6.166666666666667</v>
      </c>
      <c r="N146">
        <f t="shared" si="17"/>
        <v>1.2666666666666666</v>
      </c>
      <c r="O146">
        <v>4</v>
      </c>
      <c r="P146">
        <v>46.11</v>
      </c>
      <c r="Q146">
        <f t="shared" si="19"/>
        <v>0.43999999999999773</v>
      </c>
      <c r="T146">
        <f t="shared" si="20"/>
        <v>0</v>
      </c>
      <c r="U146">
        <v>0</v>
      </c>
    </row>
    <row r="147" spans="1:21" x14ac:dyDescent="0.35">
      <c r="A147" s="2">
        <v>45533</v>
      </c>
      <c r="B147" s="5">
        <f t="shared" si="14"/>
        <v>0.14999999999999858</v>
      </c>
      <c r="C147" s="3">
        <f t="shared" si="15"/>
        <v>45</v>
      </c>
      <c r="D147">
        <v>0</v>
      </c>
      <c r="E147" s="3">
        <f t="shared" si="21"/>
        <v>2</v>
      </c>
      <c r="I147">
        <f t="shared" si="18"/>
        <v>6.166666666666667</v>
      </c>
      <c r="K147">
        <v>6</v>
      </c>
      <c r="L147">
        <v>55</v>
      </c>
      <c r="M147">
        <f t="shared" si="16"/>
        <v>6.916666666666667</v>
      </c>
      <c r="N147">
        <f t="shared" si="17"/>
        <v>0.75</v>
      </c>
      <c r="O147">
        <v>2</v>
      </c>
      <c r="P147">
        <v>46.26</v>
      </c>
      <c r="Q147">
        <f t="shared" si="19"/>
        <v>0.14999999999999858</v>
      </c>
      <c r="T147">
        <f t="shared" si="20"/>
        <v>0</v>
      </c>
      <c r="U147">
        <v>0</v>
      </c>
    </row>
    <row r="148" spans="1:21" x14ac:dyDescent="0.35">
      <c r="A148" s="2">
        <v>45533</v>
      </c>
      <c r="B148" s="5">
        <f t="shared" si="14"/>
        <v>0.3300000000000054</v>
      </c>
      <c r="C148" s="3">
        <f t="shared" si="15"/>
        <v>77.999999999999986</v>
      </c>
      <c r="D148">
        <v>0</v>
      </c>
      <c r="E148" s="3">
        <f t="shared" si="21"/>
        <v>2</v>
      </c>
      <c r="I148">
        <f t="shared" si="18"/>
        <v>6.916666666666667</v>
      </c>
      <c r="K148">
        <v>8</v>
      </c>
      <c r="L148">
        <v>13</v>
      </c>
      <c r="M148">
        <f t="shared" si="16"/>
        <v>8.2166666666666668</v>
      </c>
      <c r="N148">
        <f t="shared" si="17"/>
        <v>1.2999999999999998</v>
      </c>
      <c r="O148">
        <v>2</v>
      </c>
      <c r="P148">
        <v>46.59</v>
      </c>
      <c r="Q148">
        <f t="shared" si="19"/>
        <v>0.3300000000000054</v>
      </c>
      <c r="T148">
        <f t="shared" si="20"/>
        <v>0</v>
      </c>
      <c r="U148">
        <v>0</v>
      </c>
    </row>
    <row r="149" spans="1:21" x14ac:dyDescent="0.35">
      <c r="A149" s="2">
        <v>45533</v>
      </c>
      <c r="B149" s="5">
        <f t="shared" si="14"/>
        <v>0.75999999999999801</v>
      </c>
      <c r="C149" s="3">
        <f t="shared" si="15"/>
        <v>63.999999999999986</v>
      </c>
      <c r="D149">
        <v>0</v>
      </c>
      <c r="E149" s="3">
        <f t="shared" si="21"/>
        <v>4</v>
      </c>
      <c r="I149">
        <f t="shared" si="18"/>
        <v>8.2166666666666668</v>
      </c>
      <c r="K149">
        <v>9</v>
      </c>
      <c r="L149">
        <v>17</v>
      </c>
      <c r="M149">
        <f t="shared" si="16"/>
        <v>9.2833333333333332</v>
      </c>
      <c r="N149">
        <f t="shared" si="17"/>
        <v>1.0666666666666664</v>
      </c>
      <c r="O149">
        <v>4</v>
      </c>
      <c r="P149">
        <v>47.35</v>
      </c>
      <c r="Q149">
        <f t="shared" si="19"/>
        <v>0.75999999999999801</v>
      </c>
      <c r="T149">
        <f t="shared" si="20"/>
        <v>0</v>
      </c>
      <c r="U149">
        <v>0</v>
      </c>
    </row>
    <row r="150" spans="1:21" x14ac:dyDescent="0.35">
      <c r="A150" s="2">
        <v>45533</v>
      </c>
      <c r="B150" s="5">
        <f t="shared" si="14"/>
        <v>0.17000000000000171</v>
      </c>
      <c r="C150" s="3">
        <f t="shared" si="15"/>
        <v>31.00000000000005</v>
      </c>
      <c r="D150">
        <v>0</v>
      </c>
      <c r="E150" s="3">
        <f t="shared" si="21"/>
        <v>3</v>
      </c>
      <c r="I150">
        <f t="shared" si="18"/>
        <v>9.2833333333333332</v>
      </c>
      <c r="K150">
        <v>9</v>
      </c>
      <c r="L150">
        <v>48</v>
      </c>
      <c r="M150">
        <f t="shared" si="16"/>
        <v>9.8000000000000007</v>
      </c>
      <c r="N150">
        <f t="shared" si="17"/>
        <v>0.5166666666666675</v>
      </c>
      <c r="O150">
        <v>3</v>
      </c>
      <c r="P150">
        <v>47.52</v>
      </c>
      <c r="Q150">
        <f t="shared" si="19"/>
        <v>0.17000000000000171</v>
      </c>
      <c r="T150">
        <f t="shared" si="20"/>
        <v>0</v>
      </c>
      <c r="U150">
        <v>0</v>
      </c>
    </row>
    <row r="151" spans="1:21" x14ac:dyDescent="0.35">
      <c r="A151" s="2">
        <v>45533</v>
      </c>
      <c r="B151" s="5">
        <f t="shared" si="14"/>
        <v>0.15999999999999659</v>
      </c>
      <c r="C151" s="3">
        <f t="shared" si="15"/>
        <v>40.999999999999908</v>
      </c>
      <c r="D151">
        <v>0</v>
      </c>
      <c r="E151" s="3">
        <f t="shared" si="21"/>
        <v>3</v>
      </c>
      <c r="I151">
        <f t="shared" si="18"/>
        <v>9.8000000000000007</v>
      </c>
      <c r="K151">
        <v>10</v>
      </c>
      <c r="L151">
        <v>29</v>
      </c>
      <c r="M151">
        <f t="shared" si="16"/>
        <v>10.483333333333333</v>
      </c>
      <c r="N151">
        <f t="shared" si="17"/>
        <v>0.68333333333333179</v>
      </c>
      <c r="O151">
        <v>3</v>
      </c>
      <c r="P151">
        <v>47.68</v>
      </c>
      <c r="Q151">
        <f t="shared" si="19"/>
        <v>0.15999999999999659</v>
      </c>
      <c r="T151">
        <f t="shared" si="20"/>
        <v>0</v>
      </c>
      <c r="U151">
        <v>0</v>
      </c>
    </row>
    <row r="152" spans="1:21" x14ac:dyDescent="0.35">
      <c r="A152" s="2">
        <v>45533</v>
      </c>
      <c r="B152" s="5">
        <f t="shared" si="14"/>
        <v>3.9999999999999147E-2</v>
      </c>
      <c r="C152" s="3">
        <f t="shared" si="15"/>
        <v>28.000000000000007</v>
      </c>
      <c r="D152">
        <v>0</v>
      </c>
      <c r="E152" s="3">
        <f t="shared" si="21"/>
        <v>1</v>
      </c>
      <c r="I152">
        <f t="shared" si="18"/>
        <v>10.483333333333333</v>
      </c>
      <c r="K152">
        <v>10</v>
      </c>
      <c r="L152">
        <v>57</v>
      </c>
      <c r="M152">
        <f t="shared" si="16"/>
        <v>10.95</v>
      </c>
      <c r="N152">
        <f t="shared" si="17"/>
        <v>0.46666666666666679</v>
      </c>
      <c r="O152">
        <v>1</v>
      </c>
      <c r="P152">
        <v>47.72</v>
      </c>
      <c r="Q152">
        <f t="shared" si="19"/>
        <v>3.9999999999999147E-2</v>
      </c>
      <c r="T152">
        <f t="shared" si="20"/>
        <v>0</v>
      </c>
      <c r="U152">
        <v>0</v>
      </c>
    </row>
    <row r="153" spans="1:21" x14ac:dyDescent="0.35">
      <c r="A153" s="2">
        <v>45533</v>
      </c>
      <c r="B153" s="5">
        <f t="shared" si="14"/>
        <v>0.52000000000000313</v>
      </c>
      <c r="C153" s="3">
        <f t="shared" si="15"/>
        <v>99.000000000000028</v>
      </c>
      <c r="D153">
        <v>0</v>
      </c>
      <c r="E153" s="3">
        <f t="shared" si="21"/>
        <v>3</v>
      </c>
      <c r="I153">
        <f t="shared" si="18"/>
        <v>10.95</v>
      </c>
      <c r="K153">
        <v>12</v>
      </c>
      <c r="L153">
        <v>36</v>
      </c>
      <c r="M153">
        <f t="shared" si="16"/>
        <v>12.6</v>
      </c>
      <c r="N153">
        <f t="shared" si="17"/>
        <v>1.6500000000000004</v>
      </c>
      <c r="O153">
        <v>3</v>
      </c>
      <c r="P153">
        <v>48.24</v>
      </c>
      <c r="Q153">
        <f t="shared" si="19"/>
        <v>0.52000000000000313</v>
      </c>
      <c r="T153">
        <f t="shared" si="20"/>
        <v>0</v>
      </c>
      <c r="U153">
        <v>0</v>
      </c>
    </row>
    <row r="154" spans="1:21" x14ac:dyDescent="0.35">
      <c r="A154" s="2">
        <v>45533</v>
      </c>
      <c r="B154" s="5">
        <f t="shared" si="14"/>
        <v>0.18999999999999773</v>
      </c>
      <c r="C154" s="3">
        <f t="shared" si="15"/>
        <v>28.000000000000007</v>
      </c>
      <c r="D154">
        <v>0</v>
      </c>
      <c r="E154" s="3">
        <f t="shared" si="21"/>
        <v>3</v>
      </c>
      <c r="I154">
        <f t="shared" si="18"/>
        <v>12.6</v>
      </c>
      <c r="K154">
        <v>13</v>
      </c>
      <c r="L154">
        <v>4</v>
      </c>
      <c r="M154">
        <f t="shared" si="16"/>
        <v>13.066666666666666</v>
      </c>
      <c r="N154">
        <f t="shared" si="17"/>
        <v>0.46666666666666679</v>
      </c>
      <c r="O154">
        <v>3</v>
      </c>
      <c r="P154">
        <v>48.43</v>
      </c>
      <c r="Q154">
        <f t="shared" si="19"/>
        <v>0.18999999999999773</v>
      </c>
      <c r="T154">
        <f t="shared" si="20"/>
        <v>0</v>
      </c>
      <c r="U154">
        <v>0</v>
      </c>
    </row>
    <row r="155" spans="1:21" x14ac:dyDescent="0.35">
      <c r="A155" s="2">
        <v>45533</v>
      </c>
      <c r="B155" s="5">
        <f t="shared" si="14"/>
        <v>0.39000000000000057</v>
      </c>
      <c r="C155" s="3">
        <f t="shared" si="15"/>
        <v>95.999999999999972</v>
      </c>
      <c r="D155">
        <v>0</v>
      </c>
      <c r="E155" s="3">
        <f t="shared" si="21"/>
        <v>3</v>
      </c>
      <c r="I155">
        <f t="shared" si="18"/>
        <v>13.066666666666666</v>
      </c>
      <c r="K155">
        <v>14</v>
      </c>
      <c r="L155">
        <v>40</v>
      </c>
      <c r="M155">
        <f t="shared" si="16"/>
        <v>14.666666666666666</v>
      </c>
      <c r="N155">
        <f t="shared" si="17"/>
        <v>1.5999999999999996</v>
      </c>
      <c r="O155">
        <v>3</v>
      </c>
      <c r="P155">
        <v>48.82</v>
      </c>
      <c r="Q155">
        <f t="shared" si="19"/>
        <v>0.39000000000000057</v>
      </c>
      <c r="T155">
        <f t="shared" si="20"/>
        <v>0</v>
      </c>
      <c r="U155">
        <v>0</v>
      </c>
    </row>
    <row r="156" spans="1:21" x14ac:dyDescent="0.35">
      <c r="A156" s="2">
        <v>45533</v>
      </c>
      <c r="B156" s="5">
        <f t="shared" si="14"/>
        <v>0.28000000000000114</v>
      </c>
      <c r="C156" s="3">
        <f t="shared" si="15"/>
        <v>75</v>
      </c>
      <c r="D156">
        <v>0</v>
      </c>
      <c r="E156" s="3">
        <f t="shared" si="21"/>
        <v>3</v>
      </c>
      <c r="I156">
        <f t="shared" si="18"/>
        <v>14.666666666666666</v>
      </c>
      <c r="K156">
        <v>15</v>
      </c>
      <c r="L156">
        <v>55</v>
      </c>
      <c r="M156">
        <f t="shared" si="16"/>
        <v>15.916666666666666</v>
      </c>
      <c r="N156">
        <f t="shared" si="17"/>
        <v>1.25</v>
      </c>
      <c r="O156">
        <v>3</v>
      </c>
      <c r="P156">
        <v>49.1</v>
      </c>
      <c r="Q156">
        <f t="shared" si="19"/>
        <v>0.28000000000000114</v>
      </c>
      <c r="T156">
        <f t="shared" si="20"/>
        <v>0</v>
      </c>
      <c r="U156">
        <v>0</v>
      </c>
    </row>
    <row r="157" spans="1:21" x14ac:dyDescent="0.35">
      <c r="A157" s="2">
        <v>45533</v>
      </c>
      <c r="B157" s="5">
        <f t="shared" si="14"/>
        <v>0.55999999999999517</v>
      </c>
      <c r="C157" s="3">
        <f t="shared" si="15"/>
        <v>43.99999999999995</v>
      </c>
      <c r="D157">
        <v>0</v>
      </c>
      <c r="E157" s="3">
        <f t="shared" si="21"/>
        <v>4</v>
      </c>
      <c r="I157">
        <f t="shared" si="18"/>
        <v>15.916666666666666</v>
      </c>
      <c r="K157">
        <v>16</v>
      </c>
      <c r="L157">
        <v>39</v>
      </c>
      <c r="M157">
        <f t="shared" si="16"/>
        <v>16.649999999999999</v>
      </c>
      <c r="N157">
        <f t="shared" si="17"/>
        <v>0.7333333333333325</v>
      </c>
      <c r="O157">
        <v>4</v>
      </c>
      <c r="P157">
        <v>49.66</v>
      </c>
      <c r="Q157">
        <f t="shared" si="19"/>
        <v>0.55999999999999517</v>
      </c>
      <c r="T157">
        <f t="shared" si="20"/>
        <v>0</v>
      </c>
      <c r="U157">
        <v>0</v>
      </c>
    </row>
    <row r="158" spans="1:21" x14ac:dyDescent="0.35">
      <c r="A158" s="2">
        <v>45533</v>
      </c>
      <c r="B158" s="5">
        <f t="shared" si="14"/>
        <v>0.12000000000000455</v>
      </c>
      <c r="C158" s="3">
        <f t="shared" si="15"/>
        <v>43.000000000000114</v>
      </c>
      <c r="D158">
        <v>0</v>
      </c>
      <c r="E158" s="3">
        <f t="shared" si="21"/>
        <v>2</v>
      </c>
      <c r="I158">
        <f t="shared" si="18"/>
        <v>16.649999999999999</v>
      </c>
      <c r="K158">
        <v>17</v>
      </c>
      <c r="L158">
        <v>22</v>
      </c>
      <c r="M158">
        <f t="shared" si="16"/>
        <v>17.366666666666667</v>
      </c>
      <c r="N158">
        <f t="shared" si="17"/>
        <v>0.71666666666666856</v>
      </c>
      <c r="O158">
        <v>2</v>
      </c>
      <c r="P158">
        <v>49.78</v>
      </c>
      <c r="Q158">
        <f t="shared" si="19"/>
        <v>0.12000000000000455</v>
      </c>
      <c r="T158">
        <f t="shared" si="20"/>
        <v>0</v>
      </c>
      <c r="U158">
        <v>0</v>
      </c>
    </row>
    <row r="159" spans="1:21" x14ac:dyDescent="0.35">
      <c r="A159" s="2">
        <v>45533</v>
      </c>
      <c r="B159" s="5">
        <f t="shared" si="14"/>
        <v>0.28000000000000114</v>
      </c>
      <c r="C159" s="3">
        <f t="shared" si="15"/>
        <v>37.999999999999972</v>
      </c>
      <c r="D159">
        <v>0</v>
      </c>
      <c r="E159" s="3">
        <f t="shared" si="21"/>
        <v>3</v>
      </c>
      <c r="I159">
        <f t="shared" si="18"/>
        <v>17.366666666666667</v>
      </c>
      <c r="K159">
        <v>18</v>
      </c>
      <c r="L159">
        <v>0</v>
      </c>
      <c r="M159">
        <f t="shared" si="16"/>
        <v>18</v>
      </c>
      <c r="N159">
        <f t="shared" si="17"/>
        <v>0.63333333333333286</v>
      </c>
      <c r="O159">
        <v>3</v>
      </c>
      <c r="P159">
        <v>50.06</v>
      </c>
      <c r="Q159">
        <f t="shared" si="19"/>
        <v>0.28000000000000114</v>
      </c>
      <c r="T159">
        <f t="shared" si="20"/>
        <v>0</v>
      </c>
      <c r="U159">
        <v>0</v>
      </c>
    </row>
    <row r="160" spans="1:21" x14ac:dyDescent="0.35">
      <c r="A160" s="2">
        <v>45533</v>
      </c>
      <c r="B160" s="5">
        <f t="shared" si="14"/>
        <v>0.75</v>
      </c>
      <c r="C160" s="3">
        <f t="shared" si="15"/>
        <v>120</v>
      </c>
      <c r="D160">
        <v>0</v>
      </c>
      <c r="E160" s="3">
        <f t="shared" si="21"/>
        <v>4</v>
      </c>
      <c r="I160">
        <f t="shared" si="18"/>
        <v>18</v>
      </c>
      <c r="K160">
        <v>20</v>
      </c>
      <c r="L160">
        <v>0</v>
      </c>
      <c r="M160">
        <f t="shared" si="16"/>
        <v>20</v>
      </c>
      <c r="N160">
        <f t="shared" si="17"/>
        <v>2</v>
      </c>
      <c r="O160">
        <v>4</v>
      </c>
      <c r="P160">
        <v>50.81</v>
      </c>
      <c r="Q160">
        <f t="shared" si="19"/>
        <v>0.75</v>
      </c>
      <c r="T160">
        <f t="shared" si="20"/>
        <v>0</v>
      </c>
      <c r="U160">
        <v>0</v>
      </c>
    </row>
    <row r="161" spans="1:23" x14ac:dyDescent="0.35">
      <c r="A161" s="2">
        <v>45533</v>
      </c>
      <c r="B161" s="5">
        <f t="shared" si="14"/>
        <v>0.50999999999999801</v>
      </c>
      <c r="C161" s="3">
        <f t="shared" si="15"/>
        <v>139.99999999999994</v>
      </c>
      <c r="D161">
        <v>0</v>
      </c>
      <c r="E161" s="3">
        <f t="shared" si="21"/>
        <v>4</v>
      </c>
      <c r="I161">
        <f t="shared" si="18"/>
        <v>20</v>
      </c>
      <c r="K161">
        <v>22</v>
      </c>
      <c r="L161">
        <v>20</v>
      </c>
      <c r="M161">
        <f t="shared" si="16"/>
        <v>22.333333333333332</v>
      </c>
      <c r="N161">
        <f t="shared" si="17"/>
        <v>2.3333333333333321</v>
      </c>
      <c r="O161">
        <v>4</v>
      </c>
      <c r="P161">
        <v>51.32</v>
      </c>
      <c r="Q161">
        <f t="shared" si="19"/>
        <v>0.50999999999999801</v>
      </c>
      <c r="T161">
        <f t="shared" si="20"/>
        <v>0</v>
      </c>
      <c r="U161">
        <v>0</v>
      </c>
    </row>
    <row r="162" spans="1:23" x14ac:dyDescent="0.35">
      <c r="A162" s="2">
        <v>45533</v>
      </c>
      <c r="B162" s="5">
        <f t="shared" si="14"/>
        <v>0.35000000000000142</v>
      </c>
      <c r="C162" s="3">
        <f t="shared" si="15"/>
        <v>99.000000000000128</v>
      </c>
      <c r="D162">
        <v>0</v>
      </c>
      <c r="E162" s="3">
        <f t="shared" si="21"/>
        <v>3</v>
      </c>
      <c r="I162">
        <f t="shared" si="18"/>
        <v>22.333333333333332</v>
      </c>
      <c r="K162">
        <v>23</v>
      </c>
      <c r="L162">
        <v>59</v>
      </c>
      <c r="M162">
        <f t="shared" si="16"/>
        <v>23.983333333333334</v>
      </c>
      <c r="N162">
        <f t="shared" si="17"/>
        <v>1.6500000000000021</v>
      </c>
      <c r="O162">
        <v>3</v>
      </c>
      <c r="P162">
        <v>51.67</v>
      </c>
      <c r="Q162">
        <f t="shared" si="19"/>
        <v>0.35000000000000142</v>
      </c>
      <c r="T162">
        <f t="shared" si="20"/>
        <v>0</v>
      </c>
      <c r="U162">
        <v>0</v>
      </c>
    </row>
    <row r="163" spans="1:23" x14ac:dyDescent="0.35">
      <c r="A163" s="2">
        <v>45533</v>
      </c>
      <c r="B163" s="5">
        <f t="shared" si="14"/>
        <v>0.10999999999999943</v>
      </c>
      <c r="C163" s="3">
        <f t="shared" si="15"/>
        <v>80.999999999999872</v>
      </c>
      <c r="D163">
        <v>0</v>
      </c>
      <c r="E163" s="3">
        <f t="shared" si="21"/>
        <v>2</v>
      </c>
      <c r="I163">
        <f t="shared" si="18"/>
        <v>23.983333333333334</v>
      </c>
      <c r="K163">
        <v>25</v>
      </c>
      <c r="L163">
        <v>20</v>
      </c>
      <c r="M163">
        <f t="shared" si="16"/>
        <v>25.333333333333332</v>
      </c>
      <c r="N163">
        <f t="shared" si="17"/>
        <v>1.3499999999999979</v>
      </c>
      <c r="O163">
        <v>2</v>
      </c>
      <c r="P163">
        <v>51.78</v>
      </c>
      <c r="Q163">
        <f t="shared" si="19"/>
        <v>0.10999999999999943</v>
      </c>
      <c r="T163">
        <f t="shared" si="20"/>
        <v>0</v>
      </c>
      <c r="U163">
        <v>0</v>
      </c>
    </row>
    <row r="164" spans="1:23" x14ac:dyDescent="0.35">
      <c r="A164" s="2">
        <v>45533</v>
      </c>
      <c r="B164" s="5">
        <f t="shared" si="14"/>
        <v>3.9999999999999147E-2</v>
      </c>
      <c r="C164" s="3">
        <f t="shared" si="15"/>
        <v>33.999999999999986</v>
      </c>
      <c r="D164">
        <v>0</v>
      </c>
      <c r="E164" s="3">
        <f t="shared" si="21"/>
        <v>1</v>
      </c>
      <c r="I164">
        <f t="shared" si="18"/>
        <v>25.333333333333332</v>
      </c>
      <c r="K164">
        <v>25</v>
      </c>
      <c r="L164">
        <v>54</v>
      </c>
      <c r="M164">
        <f t="shared" si="16"/>
        <v>25.9</v>
      </c>
      <c r="N164">
        <f t="shared" si="17"/>
        <v>0.56666666666666643</v>
      </c>
      <c r="O164">
        <v>1</v>
      </c>
      <c r="P164">
        <v>51.82</v>
      </c>
      <c r="Q164">
        <f t="shared" si="19"/>
        <v>3.9999999999999147E-2</v>
      </c>
      <c r="T164">
        <f t="shared" si="20"/>
        <v>0</v>
      </c>
      <c r="U164">
        <v>0</v>
      </c>
    </row>
    <row r="165" spans="1:23" x14ac:dyDescent="0.35">
      <c r="A165" s="2">
        <v>45533</v>
      </c>
      <c r="B165" s="5">
        <f t="shared" si="14"/>
        <v>0.10999999999999943</v>
      </c>
      <c r="C165" s="3">
        <f t="shared" si="15"/>
        <v>26.000000000000014</v>
      </c>
      <c r="D165">
        <v>0</v>
      </c>
      <c r="E165" s="3">
        <f t="shared" si="21"/>
        <v>2</v>
      </c>
      <c r="I165">
        <f t="shared" si="18"/>
        <v>25.9</v>
      </c>
      <c r="K165">
        <v>26</v>
      </c>
      <c r="L165">
        <v>20</v>
      </c>
      <c r="M165">
        <f t="shared" si="16"/>
        <v>26.333333333333332</v>
      </c>
      <c r="N165">
        <f t="shared" si="17"/>
        <v>0.43333333333333357</v>
      </c>
      <c r="O165">
        <v>2</v>
      </c>
      <c r="P165">
        <v>51.93</v>
      </c>
      <c r="Q165">
        <f t="shared" si="19"/>
        <v>0.10999999999999943</v>
      </c>
      <c r="T165">
        <f t="shared" si="20"/>
        <v>0</v>
      </c>
      <c r="U165">
        <v>0</v>
      </c>
    </row>
    <row r="166" spans="1:23" x14ac:dyDescent="0.35">
      <c r="A166" s="2">
        <v>45533</v>
      </c>
      <c r="B166" s="5">
        <f t="shared" si="14"/>
        <v>0.22000000000000597</v>
      </c>
      <c r="C166" s="3">
        <f t="shared" si="15"/>
        <v>28</v>
      </c>
      <c r="D166">
        <v>0</v>
      </c>
      <c r="E166" s="3">
        <f t="shared" si="21"/>
        <v>3</v>
      </c>
      <c r="I166">
        <v>0</v>
      </c>
      <c r="K166">
        <v>0</v>
      </c>
      <c r="L166">
        <v>28</v>
      </c>
      <c r="M166">
        <f t="shared" si="16"/>
        <v>0.46666666666666667</v>
      </c>
      <c r="N166">
        <f t="shared" si="17"/>
        <v>0.46666666666666667</v>
      </c>
      <c r="O166">
        <v>3</v>
      </c>
      <c r="P166">
        <v>52.52</v>
      </c>
      <c r="Q166">
        <f>P166-52.3</f>
        <v>0.22000000000000597</v>
      </c>
      <c r="T166">
        <f t="shared" si="20"/>
        <v>0</v>
      </c>
      <c r="U166">
        <v>0</v>
      </c>
    </row>
    <row r="167" spans="1:23" x14ac:dyDescent="0.35">
      <c r="A167" s="2">
        <v>45533</v>
      </c>
      <c r="B167" s="5">
        <f t="shared" si="14"/>
        <v>0.21999999999999886</v>
      </c>
      <c r="C167" s="3">
        <f t="shared" si="15"/>
        <v>61</v>
      </c>
      <c r="D167">
        <v>0</v>
      </c>
      <c r="E167" s="3">
        <f t="shared" si="21"/>
        <v>3</v>
      </c>
      <c r="I167">
        <v>0</v>
      </c>
      <c r="K167">
        <v>1</v>
      </c>
      <c r="L167">
        <v>1</v>
      </c>
      <c r="M167">
        <f t="shared" si="16"/>
        <v>1.0166666666666666</v>
      </c>
      <c r="N167">
        <f t="shared" si="17"/>
        <v>1.0166666666666666</v>
      </c>
      <c r="O167">
        <v>3</v>
      </c>
      <c r="P167">
        <v>53.07</v>
      </c>
      <c r="Q167">
        <f>P167-52.85</f>
        <v>0.21999999999999886</v>
      </c>
      <c r="T167">
        <f t="shared" si="20"/>
        <v>0</v>
      </c>
      <c r="U167">
        <v>0</v>
      </c>
    </row>
    <row r="168" spans="1:23" x14ac:dyDescent="0.35">
      <c r="A168" s="2">
        <v>45533</v>
      </c>
      <c r="B168" s="5">
        <f t="shared" ref="B168:B175" si="22">Q168</f>
        <v>8.9999999999996305E-2</v>
      </c>
      <c r="C168" s="3">
        <f t="shared" ref="C168:C175" si="23">(N168*60)</f>
        <v>33</v>
      </c>
      <c r="D168">
        <v>0</v>
      </c>
      <c r="E168" s="3">
        <f t="shared" si="21"/>
        <v>2</v>
      </c>
      <c r="I168">
        <f t="shared" si="18"/>
        <v>1.0166666666666666</v>
      </c>
      <c r="K168">
        <v>1</v>
      </c>
      <c r="L168">
        <v>34</v>
      </c>
      <c r="M168">
        <f t="shared" ref="M168:M175" si="24">J168*60+K168+L168/60</f>
        <v>1.5666666666666667</v>
      </c>
      <c r="N168">
        <f t="shared" ref="N168:N175" si="25">M168-I168-T168</f>
        <v>0.55000000000000004</v>
      </c>
      <c r="O168">
        <v>2</v>
      </c>
      <c r="P168">
        <v>53.16</v>
      </c>
      <c r="Q168">
        <f t="shared" si="19"/>
        <v>8.9999999999996305E-2</v>
      </c>
      <c r="T168">
        <f t="shared" si="20"/>
        <v>0</v>
      </c>
      <c r="U168">
        <v>0</v>
      </c>
    </row>
    <row r="169" spans="1:23" x14ac:dyDescent="0.35">
      <c r="A169" s="2">
        <v>45533</v>
      </c>
      <c r="B169" s="5">
        <f t="shared" si="22"/>
        <v>0.23000000000000398</v>
      </c>
      <c r="C169" s="3">
        <f t="shared" si="23"/>
        <v>69.000000000000014</v>
      </c>
      <c r="D169">
        <v>0</v>
      </c>
      <c r="E169" s="3">
        <f t="shared" si="21"/>
        <v>3</v>
      </c>
      <c r="I169">
        <f t="shared" ref="I169:I175" si="26">M168</f>
        <v>1.5666666666666667</v>
      </c>
      <c r="K169">
        <v>2</v>
      </c>
      <c r="L169">
        <v>43</v>
      </c>
      <c r="M169">
        <f t="shared" si="24"/>
        <v>2.7166666666666668</v>
      </c>
      <c r="N169">
        <f t="shared" si="25"/>
        <v>1.1500000000000001</v>
      </c>
      <c r="O169">
        <v>3</v>
      </c>
      <c r="P169">
        <v>53.39</v>
      </c>
      <c r="Q169">
        <f t="shared" ref="Q169:Q175" si="27">P169-P168</f>
        <v>0.23000000000000398</v>
      </c>
      <c r="T169">
        <f t="shared" si="20"/>
        <v>0</v>
      </c>
      <c r="U169">
        <v>0</v>
      </c>
    </row>
    <row r="170" spans="1:23" x14ac:dyDescent="0.35">
      <c r="A170" s="2">
        <v>45533</v>
      </c>
      <c r="B170" s="5">
        <f t="shared" si="22"/>
        <v>0.71000000000000085</v>
      </c>
      <c r="C170" s="3">
        <f t="shared" si="23"/>
        <v>101.00000000000001</v>
      </c>
      <c r="D170">
        <v>0</v>
      </c>
      <c r="E170" s="3">
        <f t="shared" si="21"/>
        <v>4</v>
      </c>
      <c r="I170">
        <f t="shared" si="26"/>
        <v>2.7166666666666668</v>
      </c>
      <c r="K170">
        <v>4</v>
      </c>
      <c r="L170">
        <v>24</v>
      </c>
      <c r="M170">
        <f t="shared" si="24"/>
        <v>4.4000000000000004</v>
      </c>
      <c r="N170">
        <f t="shared" si="25"/>
        <v>1.6833333333333336</v>
      </c>
      <c r="O170">
        <v>4</v>
      </c>
      <c r="P170">
        <v>54.1</v>
      </c>
      <c r="Q170">
        <f t="shared" si="27"/>
        <v>0.71000000000000085</v>
      </c>
      <c r="T170">
        <f t="shared" ref="T170:T175" si="28">S170-R170</f>
        <v>0</v>
      </c>
      <c r="U170">
        <v>0</v>
      </c>
    </row>
    <row r="171" spans="1:23" x14ac:dyDescent="0.35">
      <c r="A171" s="2">
        <v>45533</v>
      </c>
      <c r="B171" s="5">
        <f t="shared" si="22"/>
        <v>8.9999999999996305E-2</v>
      </c>
      <c r="C171" s="3">
        <f t="shared" si="23"/>
        <v>33.999999999999986</v>
      </c>
      <c r="D171">
        <v>0</v>
      </c>
      <c r="E171" s="3">
        <f t="shared" si="21"/>
        <v>2</v>
      </c>
      <c r="I171">
        <f t="shared" si="26"/>
        <v>4.4000000000000004</v>
      </c>
      <c r="K171">
        <v>4</v>
      </c>
      <c r="L171">
        <v>58</v>
      </c>
      <c r="M171">
        <f t="shared" si="24"/>
        <v>4.9666666666666668</v>
      </c>
      <c r="N171">
        <f t="shared" si="25"/>
        <v>0.56666666666666643</v>
      </c>
      <c r="O171">
        <v>2</v>
      </c>
      <c r="P171">
        <v>54.19</v>
      </c>
      <c r="Q171">
        <f t="shared" si="27"/>
        <v>8.9999999999996305E-2</v>
      </c>
      <c r="T171">
        <f t="shared" si="28"/>
        <v>0</v>
      </c>
      <c r="U171">
        <v>0</v>
      </c>
    </row>
    <row r="172" spans="1:23" x14ac:dyDescent="0.35">
      <c r="A172" s="2">
        <v>45533</v>
      </c>
      <c r="B172" s="5">
        <f t="shared" si="22"/>
        <v>0.21999999999999886</v>
      </c>
      <c r="C172" s="3">
        <f t="shared" si="23"/>
        <v>77</v>
      </c>
      <c r="D172">
        <v>0</v>
      </c>
      <c r="E172" s="3">
        <f t="shared" si="21"/>
        <v>3</v>
      </c>
      <c r="I172">
        <f t="shared" si="26"/>
        <v>4.9666666666666668</v>
      </c>
      <c r="K172">
        <v>6</v>
      </c>
      <c r="L172">
        <v>15</v>
      </c>
      <c r="M172">
        <f t="shared" si="24"/>
        <v>6.25</v>
      </c>
      <c r="N172">
        <f t="shared" si="25"/>
        <v>1.2833333333333332</v>
      </c>
      <c r="O172">
        <v>3</v>
      </c>
      <c r="P172">
        <v>54.41</v>
      </c>
      <c r="Q172">
        <f t="shared" si="27"/>
        <v>0.21999999999999886</v>
      </c>
      <c r="T172">
        <f t="shared" si="28"/>
        <v>0</v>
      </c>
      <c r="U172">
        <v>0</v>
      </c>
    </row>
    <row r="173" spans="1:23" x14ac:dyDescent="0.35">
      <c r="A173" s="2">
        <v>45533</v>
      </c>
      <c r="B173" s="5">
        <f t="shared" si="22"/>
        <v>0.41000000000000369</v>
      </c>
      <c r="C173" s="3">
        <f t="shared" si="23"/>
        <v>90</v>
      </c>
      <c r="D173">
        <v>0</v>
      </c>
      <c r="E173" s="3">
        <f t="shared" si="21"/>
        <v>3</v>
      </c>
      <c r="I173">
        <f t="shared" si="26"/>
        <v>6.25</v>
      </c>
      <c r="K173">
        <v>7</v>
      </c>
      <c r="L173">
        <v>45</v>
      </c>
      <c r="M173">
        <f t="shared" si="24"/>
        <v>7.75</v>
      </c>
      <c r="N173">
        <f t="shared" si="25"/>
        <v>1.5</v>
      </c>
      <c r="O173">
        <v>3</v>
      </c>
      <c r="P173">
        <v>54.82</v>
      </c>
      <c r="Q173">
        <f t="shared" si="27"/>
        <v>0.41000000000000369</v>
      </c>
      <c r="T173">
        <f t="shared" si="28"/>
        <v>0</v>
      </c>
      <c r="U173">
        <v>0</v>
      </c>
    </row>
    <row r="174" spans="1:23" x14ac:dyDescent="0.35">
      <c r="A174" s="2">
        <v>45533</v>
      </c>
      <c r="B174" s="5">
        <f t="shared" si="22"/>
        <v>0.13000000000000256</v>
      </c>
      <c r="C174" s="3">
        <f t="shared" si="23"/>
        <v>73</v>
      </c>
      <c r="D174">
        <v>0</v>
      </c>
      <c r="E174" s="3">
        <f t="shared" si="21"/>
        <v>2</v>
      </c>
      <c r="I174">
        <f t="shared" si="26"/>
        <v>7.75</v>
      </c>
      <c r="K174">
        <v>8</v>
      </c>
      <c r="L174">
        <v>58</v>
      </c>
      <c r="M174">
        <f t="shared" si="24"/>
        <v>8.9666666666666668</v>
      </c>
      <c r="N174">
        <f t="shared" si="25"/>
        <v>1.2166666666666668</v>
      </c>
      <c r="O174">
        <v>2</v>
      </c>
      <c r="P174">
        <v>54.95</v>
      </c>
      <c r="Q174">
        <f t="shared" si="27"/>
        <v>0.13000000000000256</v>
      </c>
      <c r="T174">
        <f t="shared" si="28"/>
        <v>0</v>
      </c>
      <c r="U174">
        <v>0</v>
      </c>
    </row>
    <row r="175" spans="1:23" x14ac:dyDescent="0.35">
      <c r="A175" s="2">
        <v>45533</v>
      </c>
      <c r="B175" s="5">
        <f t="shared" si="22"/>
        <v>0.37999999999999545</v>
      </c>
      <c r="C175" s="3">
        <f t="shared" si="23"/>
        <v>120</v>
      </c>
      <c r="D175">
        <v>0</v>
      </c>
      <c r="E175" s="3">
        <f t="shared" si="21"/>
        <v>3</v>
      </c>
      <c r="I175">
        <f t="shared" si="26"/>
        <v>8.9666666666666668</v>
      </c>
      <c r="K175">
        <v>10</v>
      </c>
      <c r="L175">
        <v>58</v>
      </c>
      <c r="M175">
        <f t="shared" si="24"/>
        <v>10.966666666666667</v>
      </c>
      <c r="N175">
        <f t="shared" si="25"/>
        <v>2</v>
      </c>
      <c r="O175">
        <v>3</v>
      </c>
      <c r="P175">
        <v>55.33</v>
      </c>
      <c r="Q175">
        <f t="shared" si="27"/>
        <v>0.37999999999999545</v>
      </c>
      <c r="T175">
        <f t="shared" si="28"/>
        <v>0</v>
      </c>
      <c r="U175">
        <v>0</v>
      </c>
      <c r="W175" t="s">
        <v>100</v>
      </c>
    </row>
    <row r="176" spans="1:23" x14ac:dyDescent="0.35">
      <c r="A176" s="2">
        <v>45687</v>
      </c>
      <c r="B176">
        <v>1.1599999999999999</v>
      </c>
      <c r="C176" s="2"/>
      <c r="E176">
        <v>3</v>
      </c>
      <c r="F176">
        <v>0</v>
      </c>
      <c r="G176">
        <v>0</v>
      </c>
      <c r="H176">
        <v>0</v>
      </c>
      <c r="I176">
        <f>F176*60+G176+H176/60</f>
        <v>0</v>
      </c>
      <c r="J176">
        <v>0</v>
      </c>
      <c r="K176">
        <v>0</v>
      </c>
      <c r="L176">
        <v>51</v>
      </c>
      <c r="M176">
        <f>J176*60+K176+L176/60</f>
        <v>0.85</v>
      </c>
      <c r="N176">
        <f>M176-I176</f>
        <v>0.85</v>
      </c>
      <c r="O176">
        <v>3</v>
      </c>
      <c r="P176">
        <v>1.1599999999999999</v>
      </c>
      <c r="Q176">
        <f>P176-0</f>
        <v>1.1599999999999999</v>
      </c>
      <c r="R176">
        <v>0</v>
      </c>
      <c r="S176">
        <v>0</v>
      </c>
      <c r="T176">
        <f>S176-R176</f>
        <v>0</v>
      </c>
    </row>
    <row r="177" spans="1:17" x14ac:dyDescent="0.35">
      <c r="A177" s="2">
        <v>45687</v>
      </c>
      <c r="B177">
        <v>0.83000000000000007</v>
      </c>
      <c r="C177" s="2"/>
      <c r="E177">
        <v>3</v>
      </c>
      <c r="F177">
        <v>0</v>
      </c>
      <c r="G177">
        <v>0</v>
      </c>
      <c r="H177">
        <v>55</v>
      </c>
      <c r="I177">
        <f t="shared" ref="I177:I362" si="29">F177*60+G177+H177/60</f>
        <v>0.91666666666666663</v>
      </c>
      <c r="J177">
        <v>0</v>
      </c>
      <c r="K177">
        <v>1</v>
      </c>
      <c r="L177">
        <v>34</v>
      </c>
      <c r="M177">
        <f t="shared" ref="M177:M362" si="30">J177*60+K177+L177/60</f>
        <v>1.5666666666666667</v>
      </c>
      <c r="N177">
        <f t="shared" ref="N177:N362" si="31">M177-I177</f>
        <v>0.65</v>
      </c>
      <c r="O177">
        <v>3</v>
      </c>
      <c r="P177">
        <v>1.99</v>
      </c>
      <c r="Q177">
        <f>P177-P176</f>
        <v>0.83000000000000007</v>
      </c>
    </row>
    <row r="178" spans="1:17" x14ac:dyDescent="0.35">
      <c r="A178" s="2">
        <v>45687</v>
      </c>
      <c r="B178">
        <v>0.96000000000000019</v>
      </c>
      <c r="C178" s="2"/>
      <c r="E178">
        <v>3</v>
      </c>
      <c r="F178">
        <v>0</v>
      </c>
      <c r="G178">
        <v>1</v>
      </c>
      <c r="H178">
        <v>52</v>
      </c>
      <c r="I178">
        <f t="shared" si="29"/>
        <v>1.8666666666666667</v>
      </c>
      <c r="J178">
        <v>0</v>
      </c>
      <c r="K178">
        <v>2</v>
      </c>
      <c r="L178">
        <v>44</v>
      </c>
      <c r="M178">
        <f t="shared" si="30"/>
        <v>2.7333333333333334</v>
      </c>
      <c r="N178">
        <f t="shared" si="31"/>
        <v>0.8666666666666667</v>
      </c>
      <c r="O178">
        <v>3</v>
      </c>
      <c r="P178">
        <v>2.95</v>
      </c>
      <c r="Q178">
        <f t="shared" ref="Q178:Q213" si="32">P178-P177</f>
        <v>0.96000000000000019</v>
      </c>
    </row>
    <row r="179" spans="1:17" x14ac:dyDescent="0.35">
      <c r="A179" s="2">
        <v>45687</v>
      </c>
      <c r="B179">
        <v>1.2699999999999996</v>
      </c>
      <c r="C179" s="2"/>
      <c r="E179">
        <v>4</v>
      </c>
      <c r="F179">
        <v>0</v>
      </c>
      <c r="G179">
        <v>3</v>
      </c>
      <c r="H179">
        <v>24</v>
      </c>
      <c r="I179">
        <f t="shared" si="29"/>
        <v>3.4</v>
      </c>
      <c r="J179">
        <v>0</v>
      </c>
      <c r="K179">
        <v>5</v>
      </c>
      <c r="L179">
        <v>20</v>
      </c>
      <c r="M179">
        <f t="shared" si="30"/>
        <v>5.333333333333333</v>
      </c>
      <c r="N179">
        <f t="shared" si="31"/>
        <v>1.9333333333333331</v>
      </c>
      <c r="O179">
        <v>4</v>
      </c>
      <c r="P179">
        <v>4.22</v>
      </c>
      <c r="Q179">
        <f t="shared" si="32"/>
        <v>1.2699999999999996</v>
      </c>
    </row>
    <row r="180" spans="1:17" x14ac:dyDescent="0.35">
      <c r="A180" s="2">
        <v>45687</v>
      </c>
      <c r="B180">
        <v>0.62000000000000011</v>
      </c>
      <c r="C180" s="2"/>
      <c r="E180">
        <v>3</v>
      </c>
      <c r="F180">
        <v>0</v>
      </c>
      <c r="G180">
        <v>5</v>
      </c>
      <c r="H180">
        <v>44</v>
      </c>
      <c r="I180">
        <f t="shared" si="29"/>
        <v>5.7333333333333334</v>
      </c>
      <c r="J180">
        <v>0</v>
      </c>
      <c r="K180">
        <v>7</v>
      </c>
      <c r="L180">
        <v>13</v>
      </c>
      <c r="M180">
        <f t="shared" si="30"/>
        <v>7.2166666666666668</v>
      </c>
      <c r="N180">
        <f t="shared" si="31"/>
        <v>1.4833333333333334</v>
      </c>
      <c r="O180">
        <v>3</v>
      </c>
      <c r="P180">
        <v>4.84</v>
      </c>
      <c r="Q180">
        <f t="shared" si="32"/>
        <v>0.62000000000000011</v>
      </c>
    </row>
    <row r="181" spans="1:17" x14ac:dyDescent="0.35">
      <c r="A181" s="2">
        <v>45687</v>
      </c>
      <c r="B181">
        <v>0.79999999999999982</v>
      </c>
      <c r="C181" s="2"/>
      <c r="E181">
        <v>4</v>
      </c>
      <c r="F181">
        <v>0</v>
      </c>
      <c r="G181">
        <v>7</v>
      </c>
      <c r="H181">
        <v>30</v>
      </c>
      <c r="I181">
        <f t="shared" si="29"/>
        <v>7.5</v>
      </c>
      <c r="J181">
        <v>0</v>
      </c>
      <c r="K181">
        <v>8</v>
      </c>
      <c r="L181">
        <v>8</v>
      </c>
      <c r="M181">
        <f t="shared" si="30"/>
        <v>8.1333333333333329</v>
      </c>
      <c r="N181">
        <f t="shared" si="31"/>
        <v>0.63333333333333286</v>
      </c>
      <c r="O181">
        <v>4</v>
      </c>
      <c r="P181">
        <v>5.64</v>
      </c>
      <c r="Q181">
        <f t="shared" si="32"/>
        <v>0.79999999999999982</v>
      </c>
    </row>
    <row r="182" spans="1:17" x14ac:dyDescent="0.35">
      <c r="A182" s="2">
        <v>45687</v>
      </c>
      <c r="B182">
        <v>0.10000000000000053</v>
      </c>
      <c r="C182" s="2"/>
      <c r="E182">
        <v>2</v>
      </c>
      <c r="F182">
        <v>0</v>
      </c>
      <c r="G182">
        <v>8</v>
      </c>
      <c r="H182">
        <v>8</v>
      </c>
      <c r="I182">
        <f t="shared" si="29"/>
        <v>8.1333333333333329</v>
      </c>
      <c r="J182">
        <v>0</v>
      </c>
      <c r="K182">
        <v>8</v>
      </c>
      <c r="L182">
        <v>28</v>
      </c>
      <c r="M182">
        <f t="shared" si="30"/>
        <v>8.4666666666666668</v>
      </c>
      <c r="N182">
        <f t="shared" si="31"/>
        <v>0.33333333333333393</v>
      </c>
      <c r="O182">
        <v>2</v>
      </c>
      <c r="P182">
        <v>5.74</v>
      </c>
      <c r="Q182">
        <f t="shared" si="32"/>
        <v>0.10000000000000053</v>
      </c>
    </row>
    <row r="183" spans="1:17" x14ac:dyDescent="0.35">
      <c r="A183" s="2">
        <v>45687</v>
      </c>
      <c r="B183">
        <v>1.2699999999999996</v>
      </c>
      <c r="C183" s="2"/>
      <c r="E183">
        <v>3</v>
      </c>
      <c r="F183">
        <v>0</v>
      </c>
      <c r="G183">
        <v>9</v>
      </c>
      <c r="H183">
        <v>21</v>
      </c>
      <c r="I183">
        <f t="shared" si="29"/>
        <v>9.35</v>
      </c>
      <c r="J183">
        <v>0</v>
      </c>
      <c r="K183">
        <v>11</v>
      </c>
      <c r="L183">
        <v>4</v>
      </c>
      <c r="M183">
        <f t="shared" si="30"/>
        <v>11.066666666666666</v>
      </c>
      <c r="N183">
        <f t="shared" si="31"/>
        <v>1.7166666666666668</v>
      </c>
      <c r="O183">
        <v>3</v>
      </c>
      <c r="P183">
        <v>7.01</v>
      </c>
      <c r="Q183">
        <f t="shared" si="32"/>
        <v>1.2699999999999996</v>
      </c>
    </row>
    <row r="184" spans="1:17" x14ac:dyDescent="0.35">
      <c r="A184" s="2">
        <v>45687</v>
      </c>
      <c r="B184">
        <v>0.48000000000000043</v>
      </c>
      <c r="C184" s="2"/>
      <c r="E184">
        <v>3</v>
      </c>
      <c r="F184">
        <v>0</v>
      </c>
      <c r="G184">
        <v>11</v>
      </c>
      <c r="H184">
        <v>35</v>
      </c>
      <c r="I184">
        <f t="shared" si="29"/>
        <v>11.583333333333334</v>
      </c>
      <c r="J184">
        <v>0</v>
      </c>
      <c r="K184">
        <v>12</v>
      </c>
      <c r="L184">
        <v>13</v>
      </c>
      <c r="M184">
        <f t="shared" si="30"/>
        <v>12.216666666666667</v>
      </c>
      <c r="N184">
        <f t="shared" si="31"/>
        <v>0.63333333333333286</v>
      </c>
      <c r="O184">
        <v>3</v>
      </c>
      <c r="P184">
        <v>7.49</v>
      </c>
      <c r="Q184">
        <f t="shared" si="32"/>
        <v>0.48000000000000043</v>
      </c>
    </row>
    <row r="185" spans="1:17" x14ac:dyDescent="0.35">
      <c r="A185" s="2">
        <v>45687</v>
      </c>
      <c r="B185">
        <v>0.97000000000000064</v>
      </c>
      <c r="C185" s="2"/>
      <c r="E185">
        <v>4</v>
      </c>
      <c r="F185">
        <v>0</v>
      </c>
      <c r="G185">
        <v>13</v>
      </c>
      <c r="H185">
        <v>55</v>
      </c>
      <c r="I185">
        <f t="shared" si="29"/>
        <v>13.916666666666666</v>
      </c>
      <c r="J185">
        <v>0</v>
      </c>
      <c r="K185">
        <v>15</v>
      </c>
      <c r="L185">
        <v>23</v>
      </c>
      <c r="M185">
        <f t="shared" si="30"/>
        <v>15.383333333333333</v>
      </c>
      <c r="N185">
        <f t="shared" si="31"/>
        <v>1.4666666666666668</v>
      </c>
      <c r="O185">
        <v>4</v>
      </c>
      <c r="P185">
        <v>8.4600000000000009</v>
      </c>
      <c r="Q185">
        <f t="shared" si="32"/>
        <v>0.97000000000000064</v>
      </c>
    </row>
    <row r="186" spans="1:17" x14ac:dyDescent="0.35">
      <c r="A186" s="2">
        <v>45687</v>
      </c>
      <c r="B186">
        <v>0.92999999999999972</v>
      </c>
      <c r="C186" s="2"/>
      <c r="E186">
        <v>4</v>
      </c>
      <c r="F186">
        <v>0</v>
      </c>
      <c r="G186">
        <v>15</v>
      </c>
      <c r="H186">
        <v>35</v>
      </c>
      <c r="I186">
        <f t="shared" si="29"/>
        <v>15.583333333333334</v>
      </c>
      <c r="J186">
        <v>0</v>
      </c>
      <c r="K186">
        <v>16</v>
      </c>
      <c r="L186">
        <v>42</v>
      </c>
      <c r="M186">
        <f t="shared" si="30"/>
        <v>16.7</v>
      </c>
      <c r="N186">
        <f t="shared" si="31"/>
        <v>1.1166666666666654</v>
      </c>
      <c r="O186">
        <v>4</v>
      </c>
      <c r="P186">
        <v>9.39</v>
      </c>
      <c r="Q186">
        <f t="shared" si="32"/>
        <v>0.92999999999999972</v>
      </c>
    </row>
    <row r="187" spans="1:17" x14ac:dyDescent="0.35">
      <c r="A187" s="2">
        <v>45687</v>
      </c>
      <c r="B187">
        <v>1.5299999999999994</v>
      </c>
      <c r="C187" s="2"/>
      <c r="E187">
        <v>3</v>
      </c>
      <c r="F187">
        <v>0</v>
      </c>
      <c r="G187">
        <v>16</v>
      </c>
      <c r="H187">
        <v>44</v>
      </c>
      <c r="I187">
        <f t="shared" si="29"/>
        <v>16.733333333333334</v>
      </c>
      <c r="J187">
        <v>0</v>
      </c>
      <c r="K187">
        <v>18</v>
      </c>
      <c r="L187">
        <v>22</v>
      </c>
      <c r="M187">
        <f t="shared" si="30"/>
        <v>18.366666666666667</v>
      </c>
      <c r="N187">
        <f t="shared" si="31"/>
        <v>1.6333333333333329</v>
      </c>
      <c r="O187">
        <v>3</v>
      </c>
      <c r="P187">
        <v>10.92</v>
      </c>
      <c r="Q187">
        <f t="shared" si="32"/>
        <v>1.5299999999999994</v>
      </c>
    </row>
    <row r="188" spans="1:17" x14ac:dyDescent="0.35">
      <c r="A188" s="2">
        <v>45687</v>
      </c>
      <c r="B188">
        <v>0.38000000000000078</v>
      </c>
      <c r="C188" s="2"/>
      <c r="E188">
        <v>2</v>
      </c>
      <c r="F188">
        <v>0</v>
      </c>
      <c r="G188">
        <v>18</v>
      </c>
      <c r="H188">
        <v>30</v>
      </c>
      <c r="I188">
        <f t="shared" si="29"/>
        <v>18.5</v>
      </c>
      <c r="J188">
        <v>0</v>
      </c>
      <c r="K188">
        <v>19</v>
      </c>
      <c r="L188">
        <v>36</v>
      </c>
      <c r="M188">
        <f t="shared" si="30"/>
        <v>19.600000000000001</v>
      </c>
      <c r="N188">
        <f t="shared" si="31"/>
        <v>1.1000000000000014</v>
      </c>
      <c r="O188">
        <v>2</v>
      </c>
      <c r="P188">
        <v>11.3</v>
      </c>
      <c r="Q188">
        <f t="shared" si="32"/>
        <v>0.38000000000000078</v>
      </c>
    </row>
    <row r="189" spans="1:17" x14ac:dyDescent="0.35">
      <c r="A189" s="2">
        <v>45687</v>
      </c>
      <c r="B189">
        <v>1.0999999999999996</v>
      </c>
      <c r="C189" s="2"/>
      <c r="E189">
        <v>4</v>
      </c>
      <c r="F189">
        <v>0</v>
      </c>
      <c r="G189">
        <v>20</v>
      </c>
      <c r="H189">
        <v>33</v>
      </c>
      <c r="I189">
        <f t="shared" si="29"/>
        <v>20.55</v>
      </c>
      <c r="J189">
        <v>0</v>
      </c>
      <c r="K189">
        <v>21</v>
      </c>
      <c r="L189">
        <v>11</v>
      </c>
      <c r="M189">
        <f t="shared" si="30"/>
        <v>21.183333333333334</v>
      </c>
      <c r="N189">
        <f t="shared" si="31"/>
        <v>0.63333333333333286</v>
      </c>
      <c r="O189">
        <v>4</v>
      </c>
      <c r="P189">
        <v>12.4</v>
      </c>
      <c r="Q189">
        <f t="shared" si="32"/>
        <v>1.0999999999999996</v>
      </c>
    </row>
    <row r="190" spans="1:17" x14ac:dyDescent="0.35">
      <c r="A190" s="2">
        <v>45687</v>
      </c>
      <c r="B190">
        <v>1.0700000000000003</v>
      </c>
      <c r="C190" s="2"/>
      <c r="E190">
        <v>4</v>
      </c>
      <c r="F190">
        <v>0</v>
      </c>
      <c r="G190">
        <v>22</v>
      </c>
      <c r="H190">
        <v>38</v>
      </c>
      <c r="I190">
        <f t="shared" si="29"/>
        <v>22.633333333333333</v>
      </c>
      <c r="J190">
        <v>0</v>
      </c>
      <c r="K190">
        <v>23</v>
      </c>
      <c r="L190">
        <v>21</v>
      </c>
      <c r="M190">
        <f t="shared" si="30"/>
        <v>23.35</v>
      </c>
      <c r="N190">
        <f t="shared" si="31"/>
        <v>0.71666666666666856</v>
      </c>
      <c r="O190">
        <v>4</v>
      </c>
      <c r="P190">
        <v>13.47</v>
      </c>
      <c r="Q190">
        <f t="shared" si="32"/>
        <v>1.0700000000000003</v>
      </c>
    </row>
    <row r="191" spans="1:17" x14ac:dyDescent="0.35">
      <c r="A191" s="2">
        <v>45687</v>
      </c>
      <c r="B191">
        <v>0.59999999999999964</v>
      </c>
      <c r="C191" s="2"/>
      <c r="E191">
        <v>3</v>
      </c>
      <c r="F191">
        <v>0</v>
      </c>
      <c r="G191">
        <v>26</v>
      </c>
      <c r="H191">
        <v>48</v>
      </c>
      <c r="I191">
        <f t="shared" si="29"/>
        <v>26.8</v>
      </c>
      <c r="J191">
        <v>0</v>
      </c>
      <c r="K191">
        <v>27</v>
      </c>
      <c r="L191">
        <v>36</v>
      </c>
      <c r="M191">
        <f t="shared" si="30"/>
        <v>27.6</v>
      </c>
      <c r="N191">
        <f t="shared" si="31"/>
        <v>0.80000000000000071</v>
      </c>
      <c r="O191">
        <v>3</v>
      </c>
      <c r="P191">
        <v>14.07</v>
      </c>
      <c r="Q191">
        <f t="shared" si="32"/>
        <v>0.59999999999999964</v>
      </c>
    </row>
    <row r="192" spans="1:17" x14ac:dyDescent="0.35">
      <c r="A192" s="2">
        <v>45687</v>
      </c>
      <c r="B192">
        <v>0.73000000000000043</v>
      </c>
      <c r="C192" s="2"/>
      <c r="E192">
        <v>4</v>
      </c>
      <c r="F192">
        <v>0</v>
      </c>
      <c r="G192">
        <v>28</v>
      </c>
      <c r="H192">
        <v>7</v>
      </c>
      <c r="I192">
        <f t="shared" si="29"/>
        <v>28.116666666666667</v>
      </c>
      <c r="J192">
        <v>0</v>
      </c>
      <c r="K192">
        <v>29</v>
      </c>
      <c r="L192">
        <v>8</v>
      </c>
      <c r="M192">
        <f t="shared" si="30"/>
        <v>29.133333333333333</v>
      </c>
      <c r="N192">
        <f t="shared" si="31"/>
        <v>1.0166666666666657</v>
      </c>
      <c r="O192">
        <v>4</v>
      </c>
      <c r="P192">
        <v>14.8</v>
      </c>
      <c r="Q192">
        <f t="shared" si="32"/>
        <v>0.73000000000000043</v>
      </c>
    </row>
    <row r="193" spans="1:22" x14ac:dyDescent="0.35">
      <c r="A193" s="2">
        <v>45687</v>
      </c>
      <c r="B193">
        <v>1.5199999999999996</v>
      </c>
      <c r="C193" s="2"/>
      <c r="E193">
        <v>4</v>
      </c>
      <c r="F193">
        <v>0</v>
      </c>
      <c r="G193">
        <v>29</v>
      </c>
      <c r="H193">
        <v>20</v>
      </c>
      <c r="I193">
        <f t="shared" si="29"/>
        <v>29.333333333333332</v>
      </c>
      <c r="J193">
        <v>0</v>
      </c>
      <c r="K193">
        <v>30</v>
      </c>
      <c r="L193">
        <v>13</v>
      </c>
      <c r="M193">
        <f t="shared" si="30"/>
        <v>30.216666666666665</v>
      </c>
      <c r="N193">
        <f t="shared" si="31"/>
        <v>0.88333333333333286</v>
      </c>
      <c r="O193">
        <v>4</v>
      </c>
      <c r="P193">
        <v>16.32</v>
      </c>
      <c r="Q193">
        <f t="shared" si="32"/>
        <v>1.5199999999999996</v>
      </c>
    </row>
    <row r="194" spans="1:22" x14ac:dyDescent="0.35">
      <c r="A194" s="2">
        <v>45687</v>
      </c>
      <c r="B194">
        <v>1.4499999999999993</v>
      </c>
      <c r="C194" s="2"/>
      <c r="E194">
        <v>3</v>
      </c>
      <c r="F194">
        <v>0</v>
      </c>
      <c r="G194">
        <v>30</v>
      </c>
      <c r="H194">
        <v>55</v>
      </c>
      <c r="I194">
        <f t="shared" si="29"/>
        <v>30.916666666666668</v>
      </c>
      <c r="J194">
        <v>0</v>
      </c>
      <c r="K194">
        <v>33</v>
      </c>
      <c r="L194">
        <v>16</v>
      </c>
      <c r="M194">
        <f t="shared" si="30"/>
        <v>33.266666666666666</v>
      </c>
      <c r="N194">
        <f t="shared" si="31"/>
        <v>2.3499999999999979</v>
      </c>
      <c r="O194">
        <v>3</v>
      </c>
      <c r="P194">
        <v>17.77</v>
      </c>
      <c r="Q194">
        <f t="shared" si="32"/>
        <v>1.4499999999999993</v>
      </c>
    </row>
    <row r="195" spans="1:22" x14ac:dyDescent="0.35">
      <c r="A195" s="2">
        <v>45687</v>
      </c>
      <c r="B195">
        <v>0.21999999999999886</v>
      </c>
      <c r="C195" s="2"/>
      <c r="E195">
        <v>2</v>
      </c>
      <c r="F195">
        <v>0</v>
      </c>
      <c r="G195">
        <v>33</v>
      </c>
      <c r="H195">
        <v>30</v>
      </c>
      <c r="I195">
        <f t="shared" si="29"/>
        <v>33.5</v>
      </c>
      <c r="J195">
        <v>0</v>
      </c>
      <c r="K195">
        <v>33</v>
      </c>
      <c r="L195">
        <v>55</v>
      </c>
      <c r="M195">
        <f t="shared" si="30"/>
        <v>33.916666666666664</v>
      </c>
      <c r="N195">
        <f t="shared" si="31"/>
        <v>0.4166666666666643</v>
      </c>
      <c r="O195">
        <v>2</v>
      </c>
      <c r="P195">
        <v>17.989999999999998</v>
      </c>
      <c r="Q195">
        <f t="shared" si="32"/>
        <v>0.21999999999999886</v>
      </c>
    </row>
    <row r="196" spans="1:22" x14ac:dyDescent="0.35">
      <c r="A196" s="2">
        <v>45687</v>
      </c>
      <c r="B196">
        <v>0.89000000000000057</v>
      </c>
      <c r="C196" s="2"/>
      <c r="E196">
        <v>4</v>
      </c>
      <c r="F196">
        <v>0</v>
      </c>
      <c r="G196">
        <v>34</v>
      </c>
      <c r="H196">
        <v>32</v>
      </c>
      <c r="I196">
        <f t="shared" si="29"/>
        <v>34.533333333333331</v>
      </c>
      <c r="J196">
        <v>0</v>
      </c>
      <c r="K196">
        <v>35</v>
      </c>
      <c r="L196">
        <v>31</v>
      </c>
      <c r="M196">
        <f t="shared" si="30"/>
        <v>35.516666666666666</v>
      </c>
      <c r="N196">
        <f t="shared" si="31"/>
        <v>0.98333333333333428</v>
      </c>
      <c r="O196">
        <v>4</v>
      </c>
      <c r="P196">
        <v>18.88</v>
      </c>
      <c r="Q196">
        <f t="shared" si="32"/>
        <v>0.89000000000000057</v>
      </c>
    </row>
    <row r="197" spans="1:22" x14ac:dyDescent="0.35">
      <c r="A197" s="2">
        <v>45687</v>
      </c>
      <c r="B197">
        <v>0.71000000000000085</v>
      </c>
      <c r="C197" s="2"/>
      <c r="E197">
        <v>1</v>
      </c>
      <c r="F197">
        <v>0</v>
      </c>
      <c r="G197">
        <v>36</v>
      </c>
      <c r="H197">
        <v>34</v>
      </c>
      <c r="I197">
        <f t="shared" si="29"/>
        <v>36.56666666666667</v>
      </c>
      <c r="J197">
        <v>0</v>
      </c>
      <c r="K197">
        <v>37</v>
      </c>
      <c r="L197">
        <v>23</v>
      </c>
      <c r="M197">
        <f t="shared" si="30"/>
        <v>37.383333333333333</v>
      </c>
      <c r="N197">
        <f t="shared" si="31"/>
        <v>0.81666666666666288</v>
      </c>
      <c r="O197">
        <v>1</v>
      </c>
      <c r="P197">
        <v>19.59</v>
      </c>
      <c r="Q197">
        <f t="shared" si="32"/>
        <v>0.71000000000000085</v>
      </c>
      <c r="R197">
        <v>37.229999999999997</v>
      </c>
      <c r="S197">
        <v>51.1</v>
      </c>
      <c r="V197" t="s">
        <v>80</v>
      </c>
    </row>
    <row r="198" spans="1:22" x14ac:dyDescent="0.35">
      <c r="A198" s="2">
        <v>45687</v>
      </c>
      <c r="B198">
        <v>1.1499999999999986</v>
      </c>
      <c r="C198" s="2"/>
      <c r="E198">
        <v>3</v>
      </c>
      <c r="F198">
        <v>0</v>
      </c>
      <c r="G198">
        <v>51</v>
      </c>
      <c r="H198">
        <v>10</v>
      </c>
      <c r="I198">
        <f t="shared" si="29"/>
        <v>51.166666666666664</v>
      </c>
      <c r="J198">
        <v>0</v>
      </c>
      <c r="K198">
        <v>52</v>
      </c>
      <c r="L198">
        <v>47</v>
      </c>
      <c r="M198">
        <f t="shared" si="30"/>
        <v>52.783333333333331</v>
      </c>
      <c r="N198">
        <f t="shared" si="31"/>
        <v>1.6166666666666671</v>
      </c>
      <c r="O198">
        <v>3</v>
      </c>
      <c r="P198">
        <v>20.74</v>
      </c>
      <c r="Q198">
        <f t="shared" si="32"/>
        <v>1.1499999999999986</v>
      </c>
    </row>
    <row r="199" spans="1:22" x14ac:dyDescent="0.35">
      <c r="A199" s="2">
        <v>45687</v>
      </c>
      <c r="B199">
        <v>0.60000000000000142</v>
      </c>
      <c r="C199" s="2"/>
      <c r="E199">
        <v>3</v>
      </c>
      <c r="F199">
        <v>0</v>
      </c>
      <c r="G199">
        <v>53</v>
      </c>
      <c r="H199">
        <v>25</v>
      </c>
      <c r="I199">
        <f t="shared" si="29"/>
        <v>53.416666666666664</v>
      </c>
      <c r="J199">
        <v>0</v>
      </c>
      <c r="K199">
        <v>55</v>
      </c>
      <c r="L199">
        <v>1</v>
      </c>
      <c r="M199">
        <f t="shared" si="30"/>
        <v>55.016666666666666</v>
      </c>
      <c r="N199">
        <f t="shared" si="31"/>
        <v>1.6000000000000014</v>
      </c>
      <c r="O199">
        <v>3</v>
      </c>
      <c r="P199">
        <v>21.34</v>
      </c>
      <c r="Q199">
        <f t="shared" si="32"/>
        <v>0.60000000000000142</v>
      </c>
    </row>
    <row r="200" spans="1:22" x14ac:dyDescent="0.35">
      <c r="A200" s="2">
        <v>45687</v>
      </c>
      <c r="B200">
        <v>0.91000000000000014</v>
      </c>
      <c r="C200" s="2"/>
      <c r="E200">
        <v>2</v>
      </c>
      <c r="F200">
        <v>0</v>
      </c>
      <c r="G200">
        <v>57</v>
      </c>
      <c r="H200">
        <v>0</v>
      </c>
      <c r="I200">
        <f t="shared" si="29"/>
        <v>57</v>
      </c>
      <c r="J200">
        <v>1</v>
      </c>
      <c r="K200">
        <v>2</v>
      </c>
      <c r="L200">
        <v>32</v>
      </c>
      <c r="M200">
        <f t="shared" si="30"/>
        <v>62.533333333333331</v>
      </c>
      <c r="N200">
        <f t="shared" si="31"/>
        <v>5.5333333333333314</v>
      </c>
      <c r="O200">
        <v>2</v>
      </c>
      <c r="P200">
        <v>22.25</v>
      </c>
      <c r="Q200">
        <f t="shared" si="32"/>
        <v>0.91000000000000014</v>
      </c>
      <c r="V200" t="s">
        <v>81</v>
      </c>
    </row>
    <row r="201" spans="1:22" x14ac:dyDescent="0.35">
      <c r="A201" s="2">
        <v>45687</v>
      </c>
      <c r="B201">
        <v>0.5</v>
      </c>
      <c r="C201" s="2"/>
      <c r="E201">
        <v>2</v>
      </c>
      <c r="F201">
        <v>1</v>
      </c>
      <c r="G201">
        <v>2</v>
      </c>
      <c r="H201">
        <v>48</v>
      </c>
      <c r="I201">
        <f t="shared" si="29"/>
        <v>62.8</v>
      </c>
      <c r="J201">
        <v>1</v>
      </c>
      <c r="K201">
        <v>3</v>
      </c>
      <c r="L201">
        <v>23</v>
      </c>
      <c r="M201">
        <f t="shared" si="30"/>
        <v>63.383333333333333</v>
      </c>
      <c r="N201">
        <f t="shared" si="31"/>
        <v>0.5833333333333357</v>
      </c>
      <c r="O201">
        <v>2</v>
      </c>
      <c r="P201">
        <v>22.75</v>
      </c>
      <c r="Q201">
        <f t="shared" si="32"/>
        <v>0.5</v>
      </c>
    </row>
    <row r="202" spans="1:22" x14ac:dyDescent="0.35">
      <c r="A202" s="2">
        <v>45687</v>
      </c>
      <c r="B202">
        <v>1.4400000000000013</v>
      </c>
      <c r="C202" s="2"/>
      <c r="E202">
        <v>4</v>
      </c>
      <c r="F202">
        <v>0</v>
      </c>
      <c r="G202">
        <v>0</v>
      </c>
      <c r="H202">
        <v>0</v>
      </c>
      <c r="I202">
        <f t="shared" si="29"/>
        <v>0</v>
      </c>
      <c r="J202">
        <v>0</v>
      </c>
      <c r="K202">
        <v>1</v>
      </c>
      <c r="L202">
        <v>43</v>
      </c>
      <c r="M202">
        <f t="shared" si="30"/>
        <v>1.7166666666666668</v>
      </c>
      <c r="N202">
        <f t="shared" si="31"/>
        <v>1.7166666666666668</v>
      </c>
      <c r="O202">
        <v>4</v>
      </c>
      <c r="P202">
        <v>24.19</v>
      </c>
      <c r="Q202">
        <f t="shared" si="32"/>
        <v>1.4400000000000013</v>
      </c>
    </row>
    <row r="203" spans="1:22" x14ac:dyDescent="0.35">
      <c r="A203" s="2">
        <v>45687</v>
      </c>
      <c r="B203">
        <v>0.75</v>
      </c>
      <c r="C203" s="2"/>
      <c r="E203">
        <v>2</v>
      </c>
      <c r="F203">
        <v>0</v>
      </c>
      <c r="G203">
        <v>3</v>
      </c>
      <c r="H203">
        <v>6</v>
      </c>
      <c r="I203">
        <f t="shared" si="29"/>
        <v>3.1</v>
      </c>
      <c r="J203">
        <v>0</v>
      </c>
      <c r="K203">
        <v>6</v>
      </c>
      <c r="L203">
        <v>39</v>
      </c>
      <c r="M203">
        <f t="shared" si="30"/>
        <v>6.65</v>
      </c>
      <c r="N203">
        <f t="shared" si="31"/>
        <v>3.5500000000000003</v>
      </c>
      <c r="O203">
        <v>2</v>
      </c>
      <c r="P203">
        <v>24.94</v>
      </c>
      <c r="Q203">
        <f t="shared" si="32"/>
        <v>0.75</v>
      </c>
      <c r="S203">
        <v>11.21</v>
      </c>
    </row>
    <row r="204" spans="1:22" x14ac:dyDescent="0.35">
      <c r="A204" s="2">
        <v>45687</v>
      </c>
      <c r="B204">
        <v>0.32999999999999829</v>
      </c>
      <c r="C204" s="2"/>
      <c r="E204">
        <v>1</v>
      </c>
      <c r="F204">
        <v>0</v>
      </c>
      <c r="G204">
        <v>11</v>
      </c>
      <c r="H204">
        <v>25</v>
      </c>
      <c r="I204">
        <f t="shared" si="29"/>
        <v>11.416666666666666</v>
      </c>
      <c r="J204">
        <v>0</v>
      </c>
      <c r="K204">
        <v>11</v>
      </c>
      <c r="L204">
        <v>35</v>
      </c>
      <c r="M204">
        <f t="shared" si="30"/>
        <v>11.583333333333334</v>
      </c>
      <c r="N204">
        <f t="shared" si="31"/>
        <v>0.16666666666666785</v>
      </c>
      <c r="O204">
        <v>1</v>
      </c>
      <c r="P204">
        <v>25.27</v>
      </c>
      <c r="Q204">
        <f t="shared" si="32"/>
        <v>0.32999999999999829</v>
      </c>
    </row>
    <row r="205" spans="1:22" x14ac:dyDescent="0.35">
      <c r="A205" s="2">
        <v>45687</v>
      </c>
      <c r="B205">
        <v>0.28000000000000114</v>
      </c>
      <c r="C205" s="2"/>
      <c r="E205">
        <v>3</v>
      </c>
      <c r="F205">
        <v>0</v>
      </c>
      <c r="G205">
        <v>11</v>
      </c>
      <c r="H205">
        <v>45</v>
      </c>
      <c r="I205">
        <f t="shared" si="29"/>
        <v>11.75</v>
      </c>
      <c r="J205">
        <v>0</v>
      </c>
      <c r="K205">
        <v>12</v>
      </c>
      <c r="L205">
        <v>12</v>
      </c>
      <c r="M205">
        <f t="shared" si="30"/>
        <v>12.2</v>
      </c>
      <c r="N205">
        <f t="shared" si="31"/>
        <v>0.44999999999999929</v>
      </c>
      <c r="O205">
        <v>3</v>
      </c>
      <c r="P205">
        <v>25.55</v>
      </c>
      <c r="Q205">
        <f t="shared" si="32"/>
        <v>0.28000000000000114</v>
      </c>
    </row>
    <row r="206" spans="1:22" x14ac:dyDescent="0.35">
      <c r="A206" s="2">
        <v>45687</v>
      </c>
      <c r="B206">
        <v>1.4800000000000004</v>
      </c>
      <c r="C206" s="2"/>
      <c r="E206">
        <v>4</v>
      </c>
      <c r="F206">
        <v>0</v>
      </c>
      <c r="G206">
        <v>14</v>
      </c>
      <c r="H206">
        <v>39</v>
      </c>
      <c r="I206">
        <f t="shared" si="29"/>
        <v>14.65</v>
      </c>
      <c r="J206">
        <v>0</v>
      </c>
      <c r="K206">
        <v>17</v>
      </c>
      <c r="L206">
        <v>40</v>
      </c>
      <c r="M206">
        <f t="shared" si="30"/>
        <v>17.666666666666668</v>
      </c>
      <c r="N206">
        <f t="shared" si="31"/>
        <v>3.0166666666666675</v>
      </c>
      <c r="O206">
        <v>4</v>
      </c>
      <c r="P206">
        <v>27.03</v>
      </c>
      <c r="Q206">
        <f t="shared" si="32"/>
        <v>1.4800000000000004</v>
      </c>
    </row>
    <row r="207" spans="1:22" x14ac:dyDescent="0.35">
      <c r="A207" s="2">
        <v>45687</v>
      </c>
      <c r="B207">
        <v>1.1199999999999974</v>
      </c>
      <c r="C207" s="2"/>
      <c r="E207">
        <v>4</v>
      </c>
      <c r="F207">
        <v>0</v>
      </c>
      <c r="G207">
        <v>18</v>
      </c>
      <c r="H207">
        <v>35</v>
      </c>
      <c r="I207">
        <f t="shared" si="29"/>
        <v>18.583333333333332</v>
      </c>
      <c r="J207">
        <v>0</v>
      </c>
      <c r="K207">
        <v>20</v>
      </c>
      <c r="L207">
        <v>11</v>
      </c>
      <c r="M207">
        <f t="shared" si="30"/>
        <v>20.183333333333334</v>
      </c>
      <c r="N207">
        <f t="shared" si="31"/>
        <v>1.6000000000000014</v>
      </c>
      <c r="O207">
        <v>4</v>
      </c>
      <c r="P207">
        <v>28.15</v>
      </c>
      <c r="Q207">
        <f t="shared" si="32"/>
        <v>1.1199999999999974</v>
      </c>
    </row>
    <row r="208" spans="1:22" x14ac:dyDescent="0.35">
      <c r="A208" s="2">
        <v>45687</v>
      </c>
      <c r="B208">
        <v>1</v>
      </c>
      <c r="C208" s="2"/>
      <c r="E208">
        <v>4</v>
      </c>
      <c r="F208">
        <v>0</v>
      </c>
      <c r="G208">
        <v>21</v>
      </c>
      <c r="H208">
        <v>7</v>
      </c>
      <c r="I208">
        <f t="shared" si="29"/>
        <v>21.116666666666667</v>
      </c>
      <c r="J208">
        <v>0</v>
      </c>
      <c r="K208">
        <v>22</v>
      </c>
      <c r="L208">
        <v>15</v>
      </c>
      <c r="M208">
        <f t="shared" si="30"/>
        <v>22.25</v>
      </c>
      <c r="N208">
        <f t="shared" si="31"/>
        <v>1.1333333333333329</v>
      </c>
      <c r="O208">
        <v>4</v>
      </c>
      <c r="P208">
        <v>29.15</v>
      </c>
      <c r="Q208">
        <f t="shared" si="32"/>
        <v>1</v>
      </c>
    </row>
    <row r="209" spans="1:21" x14ac:dyDescent="0.35">
      <c r="A209" s="2">
        <v>45687</v>
      </c>
      <c r="B209">
        <v>1.0800000000000018</v>
      </c>
      <c r="C209" s="2"/>
      <c r="E209">
        <v>4</v>
      </c>
      <c r="F209">
        <v>0</v>
      </c>
      <c r="G209">
        <v>22</v>
      </c>
      <c r="H209">
        <v>24</v>
      </c>
      <c r="I209">
        <f t="shared" si="29"/>
        <v>22.4</v>
      </c>
      <c r="J209">
        <v>0</v>
      </c>
      <c r="K209">
        <v>23</v>
      </c>
      <c r="L209">
        <v>29</v>
      </c>
      <c r="M209">
        <f t="shared" si="30"/>
        <v>23.483333333333334</v>
      </c>
      <c r="N209">
        <f t="shared" si="31"/>
        <v>1.0833333333333357</v>
      </c>
      <c r="O209">
        <v>4</v>
      </c>
      <c r="P209">
        <v>30.23</v>
      </c>
      <c r="Q209">
        <f t="shared" si="32"/>
        <v>1.0800000000000018</v>
      </c>
    </row>
    <row r="210" spans="1:21" x14ac:dyDescent="0.35">
      <c r="A210" s="2">
        <v>45687</v>
      </c>
      <c r="B210">
        <v>0.42999999999999972</v>
      </c>
      <c r="C210" s="2"/>
      <c r="E210">
        <v>2</v>
      </c>
      <c r="F210">
        <v>0</v>
      </c>
      <c r="G210">
        <v>25</v>
      </c>
      <c r="H210">
        <v>10</v>
      </c>
      <c r="I210">
        <f t="shared" si="29"/>
        <v>25.166666666666668</v>
      </c>
      <c r="J210">
        <v>0</v>
      </c>
      <c r="K210">
        <v>26</v>
      </c>
      <c r="L210">
        <v>0</v>
      </c>
      <c r="M210">
        <f t="shared" si="30"/>
        <v>26</v>
      </c>
      <c r="N210">
        <f t="shared" si="31"/>
        <v>0.83333333333333215</v>
      </c>
      <c r="O210">
        <v>2</v>
      </c>
      <c r="P210">
        <v>30.66</v>
      </c>
      <c r="Q210">
        <f t="shared" si="32"/>
        <v>0.42999999999999972</v>
      </c>
    </row>
    <row r="211" spans="1:21" x14ac:dyDescent="0.35">
      <c r="A211" s="2">
        <v>45687</v>
      </c>
      <c r="B211">
        <v>0.32999999999999829</v>
      </c>
      <c r="C211" s="2"/>
      <c r="E211">
        <v>3</v>
      </c>
      <c r="F211">
        <v>0</v>
      </c>
      <c r="G211">
        <v>27</v>
      </c>
      <c r="H211">
        <v>28</v>
      </c>
      <c r="I211">
        <f t="shared" si="29"/>
        <v>27.466666666666665</v>
      </c>
      <c r="J211">
        <v>0</v>
      </c>
      <c r="K211">
        <v>27</v>
      </c>
      <c r="L211">
        <v>39</v>
      </c>
      <c r="M211">
        <f t="shared" si="30"/>
        <v>27.65</v>
      </c>
      <c r="N211">
        <f t="shared" si="31"/>
        <v>0.18333333333333357</v>
      </c>
      <c r="O211">
        <v>3</v>
      </c>
      <c r="P211">
        <v>30.99</v>
      </c>
      <c r="Q211">
        <f t="shared" si="32"/>
        <v>0.32999999999999829</v>
      </c>
    </row>
    <row r="212" spans="1:21" x14ac:dyDescent="0.35">
      <c r="A212" s="2">
        <v>45687</v>
      </c>
      <c r="B212">
        <v>3.0000000000001137E-2</v>
      </c>
      <c r="C212" s="2"/>
      <c r="E212">
        <v>1</v>
      </c>
      <c r="F212">
        <v>0</v>
      </c>
      <c r="G212">
        <v>28</v>
      </c>
      <c r="H212">
        <v>10</v>
      </c>
      <c r="I212">
        <f t="shared" si="29"/>
        <v>28.166666666666668</v>
      </c>
      <c r="J212">
        <v>0</v>
      </c>
      <c r="K212">
        <v>28</v>
      </c>
      <c r="L212">
        <v>21</v>
      </c>
      <c r="M212">
        <f t="shared" si="30"/>
        <v>28.35</v>
      </c>
      <c r="N212">
        <f t="shared" si="31"/>
        <v>0.18333333333333357</v>
      </c>
      <c r="O212">
        <v>1</v>
      </c>
      <c r="P212">
        <v>31.02</v>
      </c>
      <c r="Q212">
        <f t="shared" si="32"/>
        <v>3.0000000000001137E-2</v>
      </c>
    </row>
    <row r="213" spans="1:21" x14ac:dyDescent="0.35">
      <c r="A213" s="2">
        <v>45687</v>
      </c>
      <c r="B213">
        <v>5.0000000000000711E-2</v>
      </c>
      <c r="C213" s="2"/>
      <c r="E213">
        <v>4</v>
      </c>
      <c r="F213">
        <v>0</v>
      </c>
      <c r="G213">
        <v>28</v>
      </c>
      <c r="H213">
        <v>45</v>
      </c>
      <c r="I213">
        <f t="shared" si="29"/>
        <v>28.75</v>
      </c>
      <c r="J213">
        <v>0</v>
      </c>
      <c r="K213">
        <v>29</v>
      </c>
      <c r="L213">
        <v>48</v>
      </c>
      <c r="M213">
        <f t="shared" si="30"/>
        <v>29.8</v>
      </c>
      <c r="N213">
        <f t="shared" si="31"/>
        <v>1.0500000000000007</v>
      </c>
      <c r="O213">
        <v>4</v>
      </c>
      <c r="P213">
        <v>31.07</v>
      </c>
      <c r="Q213">
        <f t="shared" si="32"/>
        <v>5.0000000000000711E-2</v>
      </c>
    </row>
    <row r="214" spans="1:21" x14ac:dyDescent="0.35">
      <c r="A214" s="2">
        <v>45687</v>
      </c>
      <c r="B214">
        <v>1.1300000000000026</v>
      </c>
      <c r="C214" s="2"/>
      <c r="E214">
        <v>4</v>
      </c>
      <c r="F214">
        <v>0</v>
      </c>
      <c r="G214">
        <v>0</v>
      </c>
      <c r="H214">
        <v>0</v>
      </c>
      <c r="I214">
        <f t="shared" si="29"/>
        <v>0</v>
      </c>
      <c r="J214">
        <v>0</v>
      </c>
      <c r="K214">
        <v>1</v>
      </c>
      <c r="L214">
        <v>20</v>
      </c>
      <c r="M214">
        <f t="shared" si="30"/>
        <v>1.3333333333333333</v>
      </c>
      <c r="N214">
        <f t="shared" si="31"/>
        <v>1.3333333333333333</v>
      </c>
      <c r="O214">
        <v>4</v>
      </c>
      <c r="P214">
        <v>33.61</v>
      </c>
      <c r="Q214">
        <f>P214-32.48</f>
        <v>1.1300000000000026</v>
      </c>
    </row>
    <row r="215" spans="1:21" x14ac:dyDescent="0.35">
      <c r="A215" s="2">
        <v>45687</v>
      </c>
      <c r="B215">
        <v>0.25</v>
      </c>
      <c r="C215" s="2"/>
      <c r="E215">
        <v>3</v>
      </c>
      <c r="F215">
        <v>0</v>
      </c>
      <c r="G215">
        <v>1</v>
      </c>
      <c r="H215">
        <v>48</v>
      </c>
      <c r="I215">
        <f t="shared" si="29"/>
        <v>1.8</v>
      </c>
      <c r="J215">
        <v>0</v>
      </c>
      <c r="K215">
        <v>2</v>
      </c>
      <c r="L215">
        <v>17</v>
      </c>
      <c r="M215">
        <f t="shared" si="30"/>
        <v>2.2833333333333332</v>
      </c>
      <c r="N215">
        <f t="shared" si="31"/>
        <v>0.48333333333333317</v>
      </c>
      <c r="O215">
        <v>3</v>
      </c>
      <c r="P215">
        <v>33.86</v>
      </c>
      <c r="Q215">
        <f>P215-P214</f>
        <v>0.25</v>
      </c>
    </row>
    <row r="216" spans="1:21" x14ac:dyDescent="0.35">
      <c r="A216" s="2">
        <v>45687</v>
      </c>
      <c r="B216">
        <v>1.0700000000000003</v>
      </c>
      <c r="C216" s="2"/>
      <c r="E216">
        <v>4</v>
      </c>
      <c r="F216">
        <v>0</v>
      </c>
      <c r="G216">
        <v>2</v>
      </c>
      <c r="H216">
        <v>38</v>
      </c>
      <c r="I216">
        <f t="shared" si="29"/>
        <v>2.6333333333333333</v>
      </c>
      <c r="J216">
        <v>0</v>
      </c>
      <c r="K216">
        <v>3</v>
      </c>
      <c r="L216">
        <v>25</v>
      </c>
      <c r="M216">
        <f t="shared" si="30"/>
        <v>3.4166666666666665</v>
      </c>
      <c r="N216">
        <f t="shared" si="31"/>
        <v>0.78333333333333321</v>
      </c>
      <c r="O216">
        <v>4</v>
      </c>
      <c r="P216">
        <v>34.93</v>
      </c>
      <c r="Q216">
        <f>P216-P215</f>
        <v>1.0700000000000003</v>
      </c>
    </row>
    <row r="217" spans="1:21" x14ac:dyDescent="0.35">
      <c r="A217" s="2">
        <v>45687</v>
      </c>
      <c r="B217">
        <v>1.0300000000000011</v>
      </c>
      <c r="C217" s="2"/>
      <c r="E217">
        <v>4</v>
      </c>
      <c r="F217">
        <v>0</v>
      </c>
      <c r="G217">
        <v>3</v>
      </c>
      <c r="H217">
        <v>43</v>
      </c>
      <c r="I217">
        <f t="shared" si="29"/>
        <v>3.7166666666666668</v>
      </c>
      <c r="J217">
        <v>0</v>
      </c>
      <c r="K217">
        <v>4</v>
      </c>
      <c r="L217">
        <v>36</v>
      </c>
      <c r="M217">
        <f t="shared" si="30"/>
        <v>4.5999999999999996</v>
      </c>
      <c r="N217">
        <f t="shared" si="31"/>
        <v>0.88333333333333286</v>
      </c>
      <c r="O217">
        <v>4</v>
      </c>
      <c r="P217">
        <v>35.96</v>
      </c>
      <c r="Q217">
        <f t="shared" ref="Q217:Q248" si="33">P217-P216</f>
        <v>1.0300000000000011</v>
      </c>
    </row>
    <row r="218" spans="1:21" x14ac:dyDescent="0.35">
      <c r="A218" s="2">
        <v>45687</v>
      </c>
      <c r="B218">
        <v>3.9999999999999147E-2</v>
      </c>
      <c r="C218" s="2"/>
      <c r="D218" t="s">
        <v>82</v>
      </c>
      <c r="E218">
        <v>2</v>
      </c>
      <c r="F218">
        <v>0</v>
      </c>
      <c r="G218">
        <v>5</v>
      </c>
      <c r="H218">
        <v>10</v>
      </c>
      <c r="I218">
        <f t="shared" si="29"/>
        <v>5.166666666666667</v>
      </c>
      <c r="J218">
        <v>0</v>
      </c>
      <c r="K218">
        <v>5</v>
      </c>
      <c r="L218">
        <v>35</v>
      </c>
      <c r="M218">
        <f t="shared" si="30"/>
        <v>5.583333333333333</v>
      </c>
      <c r="N218">
        <f t="shared" si="31"/>
        <v>0.41666666666666607</v>
      </c>
      <c r="O218">
        <v>2</v>
      </c>
      <c r="P218">
        <v>36</v>
      </c>
      <c r="Q218">
        <f t="shared" si="33"/>
        <v>3.9999999999999147E-2</v>
      </c>
      <c r="U218" t="s">
        <v>82</v>
      </c>
    </row>
    <row r="219" spans="1:21" x14ac:dyDescent="0.35">
      <c r="A219" s="2">
        <v>45687</v>
      </c>
      <c r="B219">
        <v>0.21999999999999886</v>
      </c>
      <c r="C219" s="2"/>
      <c r="D219" t="s">
        <v>82</v>
      </c>
      <c r="E219">
        <v>2</v>
      </c>
      <c r="F219">
        <v>0</v>
      </c>
      <c r="G219">
        <v>6</v>
      </c>
      <c r="H219">
        <v>12</v>
      </c>
      <c r="I219">
        <f t="shared" si="29"/>
        <v>6.2</v>
      </c>
      <c r="J219">
        <v>0</v>
      </c>
      <c r="K219">
        <v>6</v>
      </c>
      <c r="L219">
        <v>45</v>
      </c>
      <c r="M219">
        <f t="shared" si="30"/>
        <v>6.75</v>
      </c>
      <c r="N219">
        <f t="shared" si="31"/>
        <v>0.54999999999999982</v>
      </c>
      <c r="O219">
        <v>2</v>
      </c>
      <c r="P219">
        <v>36.22</v>
      </c>
      <c r="Q219">
        <f t="shared" si="33"/>
        <v>0.21999999999999886</v>
      </c>
      <c r="U219" t="s">
        <v>82</v>
      </c>
    </row>
    <row r="220" spans="1:21" x14ac:dyDescent="0.35">
      <c r="A220" s="2">
        <v>45687</v>
      </c>
      <c r="B220">
        <v>7.0000000000000284E-2</v>
      </c>
      <c r="C220" s="2"/>
      <c r="D220" t="s">
        <v>82</v>
      </c>
      <c r="E220">
        <v>2</v>
      </c>
      <c r="F220">
        <v>0</v>
      </c>
      <c r="G220">
        <v>7</v>
      </c>
      <c r="H220">
        <v>1</v>
      </c>
      <c r="I220">
        <f t="shared" si="29"/>
        <v>7.0166666666666666</v>
      </c>
      <c r="J220">
        <v>0</v>
      </c>
      <c r="K220">
        <v>7</v>
      </c>
      <c r="L220">
        <v>15</v>
      </c>
      <c r="M220">
        <f t="shared" si="30"/>
        <v>7.25</v>
      </c>
      <c r="N220">
        <f t="shared" si="31"/>
        <v>0.23333333333333339</v>
      </c>
      <c r="O220">
        <v>2</v>
      </c>
      <c r="P220">
        <v>36.29</v>
      </c>
      <c r="Q220">
        <f t="shared" si="33"/>
        <v>7.0000000000000284E-2</v>
      </c>
      <c r="U220" t="s">
        <v>82</v>
      </c>
    </row>
    <row r="221" spans="1:21" x14ac:dyDescent="0.35">
      <c r="A221" s="2">
        <v>45687</v>
      </c>
      <c r="B221">
        <v>0.23000000000000398</v>
      </c>
      <c r="C221" s="2"/>
      <c r="E221">
        <v>2</v>
      </c>
      <c r="F221">
        <v>0</v>
      </c>
      <c r="G221">
        <v>7</v>
      </c>
      <c r="H221">
        <v>43</v>
      </c>
      <c r="I221">
        <f t="shared" si="29"/>
        <v>7.7166666666666668</v>
      </c>
      <c r="J221">
        <v>0</v>
      </c>
      <c r="K221">
        <v>8</v>
      </c>
      <c r="L221">
        <v>32</v>
      </c>
      <c r="M221">
        <f t="shared" si="30"/>
        <v>8.5333333333333332</v>
      </c>
      <c r="N221">
        <f t="shared" si="31"/>
        <v>0.81666666666666643</v>
      </c>
      <c r="O221">
        <v>2</v>
      </c>
      <c r="P221">
        <v>36.520000000000003</v>
      </c>
      <c r="Q221">
        <f t="shared" si="33"/>
        <v>0.23000000000000398</v>
      </c>
    </row>
    <row r="222" spans="1:21" x14ac:dyDescent="0.35">
      <c r="A222" s="2">
        <v>45687</v>
      </c>
      <c r="B222">
        <v>3.9999999999999147E-2</v>
      </c>
      <c r="C222" s="2"/>
      <c r="E222">
        <v>2</v>
      </c>
      <c r="F222">
        <v>0</v>
      </c>
      <c r="G222">
        <v>8</v>
      </c>
      <c r="H222">
        <v>32</v>
      </c>
      <c r="I222">
        <f t="shared" si="29"/>
        <v>8.5333333333333332</v>
      </c>
      <c r="J222">
        <v>0</v>
      </c>
      <c r="K222">
        <v>9</v>
      </c>
      <c r="L222">
        <v>6</v>
      </c>
      <c r="M222">
        <f t="shared" si="30"/>
        <v>9.1</v>
      </c>
      <c r="N222">
        <f t="shared" si="31"/>
        <v>0.56666666666666643</v>
      </c>
      <c r="O222">
        <v>2</v>
      </c>
      <c r="P222">
        <v>36.56</v>
      </c>
      <c r="Q222">
        <f t="shared" si="33"/>
        <v>3.9999999999999147E-2</v>
      </c>
    </row>
    <row r="223" spans="1:21" x14ac:dyDescent="0.35">
      <c r="A223" s="2">
        <v>45687</v>
      </c>
      <c r="B223">
        <v>0.25999999999999801</v>
      </c>
      <c r="C223" s="2"/>
      <c r="E223">
        <v>3</v>
      </c>
      <c r="F223">
        <v>0</v>
      </c>
      <c r="G223">
        <v>10</v>
      </c>
      <c r="H223">
        <v>3</v>
      </c>
      <c r="I223">
        <f t="shared" si="29"/>
        <v>10.050000000000001</v>
      </c>
      <c r="J223">
        <v>0</v>
      </c>
      <c r="K223">
        <v>10</v>
      </c>
      <c r="L223">
        <v>18</v>
      </c>
      <c r="M223">
        <f t="shared" si="30"/>
        <v>10.3</v>
      </c>
      <c r="N223">
        <f t="shared" si="31"/>
        <v>0.25</v>
      </c>
      <c r="O223">
        <v>3</v>
      </c>
      <c r="P223">
        <v>36.82</v>
      </c>
      <c r="Q223">
        <f t="shared" si="33"/>
        <v>0.25999999999999801</v>
      </c>
    </row>
    <row r="224" spans="1:21" x14ac:dyDescent="0.35">
      <c r="A224" s="2">
        <v>45687</v>
      </c>
      <c r="B224">
        <v>0.29999999999999716</v>
      </c>
      <c r="C224" s="2"/>
      <c r="E224">
        <v>1</v>
      </c>
      <c r="F224">
        <v>0</v>
      </c>
      <c r="G224">
        <v>10</v>
      </c>
      <c r="H224">
        <v>37</v>
      </c>
      <c r="I224">
        <f t="shared" si="29"/>
        <v>10.616666666666667</v>
      </c>
      <c r="J224">
        <v>0</v>
      </c>
      <c r="K224">
        <v>10</v>
      </c>
      <c r="L224">
        <v>56</v>
      </c>
      <c r="M224">
        <f t="shared" si="30"/>
        <v>10.933333333333334</v>
      </c>
      <c r="N224">
        <f t="shared" si="31"/>
        <v>0.31666666666666643</v>
      </c>
      <c r="O224">
        <v>1</v>
      </c>
      <c r="P224">
        <v>37.119999999999997</v>
      </c>
      <c r="Q224">
        <f t="shared" si="33"/>
        <v>0.29999999999999716</v>
      </c>
    </row>
    <row r="225" spans="1:21" x14ac:dyDescent="0.35">
      <c r="A225" s="2">
        <v>45687</v>
      </c>
      <c r="B225">
        <v>1.4600000000000009</v>
      </c>
      <c r="C225" s="2"/>
      <c r="E225">
        <v>3</v>
      </c>
      <c r="F225">
        <v>0</v>
      </c>
      <c r="G225">
        <v>12</v>
      </c>
      <c r="H225">
        <v>30</v>
      </c>
      <c r="I225">
        <f t="shared" si="29"/>
        <v>12.5</v>
      </c>
      <c r="J225">
        <v>0</v>
      </c>
      <c r="K225">
        <v>14</v>
      </c>
      <c r="L225">
        <v>11</v>
      </c>
      <c r="M225">
        <f t="shared" si="30"/>
        <v>14.183333333333334</v>
      </c>
      <c r="N225">
        <f t="shared" si="31"/>
        <v>1.6833333333333336</v>
      </c>
      <c r="O225">
        <v>3</v>
      </c>
      <c r="P225">
        <v>38.58</v>
      </c>
      <c r="Q225">
        <f t="shared" si="33"/>
        <v>1.4600000000000009</v>
      </c>
    </row>
    <row r="226" spans="1:21" x14ac:dyDescent="0.35">
      <c r="A226" s="2">
        <v>45687</v>
      </c>
      <c r="B226">
        <v>0.80000000000000426</v>
      </c>
      <c r="C226" s="2"/>
      <c r="E226">
        <v>4</v>
      </c>
      <c r="F226">
        <v>0</v>
      </c>
      <c r="G226">
        <v>16</v>
      </c>
      <c r="H226">
        <v>32</v>
      </c>
      <c r="I226">
        <f t="shared" si="29"/>
        <v>16.533333333333335</v>
      </c>
      <c r="J226">
        <v>0</v>
      </c>
      <c r="K226">
        <v>17</v>
      </c>
      <c r="L226">
        <v>20</v>
      </c>
      <c r="M226">
        <f t="shared" si="30"/>
        <v>17.333333333333332</v>
      </c>
      <c r="N226">
        <f t="shared" si="31"/>
        <v>0.79999999999999716</v>
      </c>
      <c r="O226">
        <v>4</v>
      </c>
      <c r="P226">
        <v>39.380000000000003</v>
      </c>
      <c r="Q226">
        <f t="shared" si="33"/>
        <v>0.80000000000000426</v>
      </c>
    </row>
    <row r="227" spans="1:21" x14ac:dyDescent="0.35">
      <c r="A227" s="2">
        <v>45687</v>
      </c>
      <c r="B227">
        <v>0.85999999999999943</v>
      </c>
      <c r="C227" s="2"/>
      <c r="E227">
        <v>3</v>
      </c>
      <c r="F227">
        <v>0</v>
      </c>
      <c r="G227">
        <v>17</v>
      </c>
      <c r="H227">
        <v>44</v>
      </c>
      <c r="I227">
        <f t="shared" si="29"/>
        <v>17.733333333333334</v>
      </c>
      <c r="J227">
        <v>0</v>
      </c>
      <c r="K227">
        <v>18</v>
      </c>
      <c r="L227">
        <v>41</v>
      </c>
      <c r="M227">
        <f t="shared" si="30"/>
        <v>18.683333333333334</v>
      </c>
      <c r="N227">
        <f t="shared" si="31"/>
        <v>0.94999999999999929</v>
      </c>
      <c r="O227">
        <v>3</v>
      </c>
      <c r="P227">
        <v>40.24</v>
      </c>
      <c r="Q227">
        <f t="shared" si="33"/>
        <v>0.85999999999999943</v>
      </c>
    </row>
    <row r="228" spans="1:21" x14ac:dyDescent="0.35">
      <c r="A228" s="2">
        <v>45687</v>
      </c>
      <c r="B228">
        <v>0.48999999999999488</v>
      </c>
      <c r="C228" s="2"/>
      <c r="E228">
        <v>3</v>
      </c>
      <c r="F228">
        <v>0</v>
      </c>
      <c r="G228">
        <v>20</v>
      </c>
      <c r="H228">
        <v>0</v>
      </c>
      <c r="I228">
        <f t="shared" si="29"/>
        <v>20</v>
      </c>
      <c r="J228">
        <v>0</v>
      </c>
      <c r="K228">
        <v>20</v>
      </c>
      <c r="L228">
        <v>18</v>
      </c>
      <c r="M228">
        <f t="shared" si="30"/>
        <v>20.3</v>
      </c>
      <c r="N228">
        <f t="shared" si="31"/>
        <v>0.30000000000000071</v>
      </c>
      <c r="O228">
        <v>3</v>
      </c>
      <c r="P228">
        <v>40.729999999999997</v>
      </c>
      <c r="Q228">
        <f t="shared" si="33"/>
        <v>0.48999999999999488</v>
      </c>
    </row>
    <row r="229" spans="1:21" x14ac:dyDescent="0.35">
      <c r="A229" s="2">
        <v>45687</v>
      </c>
      <c r="B229">
        <v>0.30000000000000426</v>
      </c>
      <c r="C229" s="2"/>
      <c r="E229">
        <v>2</v>
      </c>
      <c r="F229">
        <v>0</v>
      </c>
      <c r="G229">
        <v>20</v>
      </c>
      <c r="H229">
        <v>31</v>
      </c>
      <c r="I229">
        <f t="shared" si="29"/>
        <v>20.516666666666666</v>
      </c>
      <c r="J229">
        <v>0</v>
      </c>
      <c r="K229">
        <v>20</v>
      </c>
      <c r="L229">
        <v>57</v>
      </c>
      <c r="M229">
        <f t="shared" si="30"/>
        <v>20.95</v>
      </c>
      <c r="N229">
        <f t="shared" si="31"/>
        <v>0.43333333333333357</v>
      </c>
      <c r="O229">
        <v>2</v>
      </c>
      <c r="P229">
        <v>41.03</v>
      </c>
      <c r="Q229">
        <f t="shared" si="33"/>
        <v>0.30000000000000426</v>
      </c>
    </row>
    <row r="230" spans="1:21" x14ac:dyDescent="0.35">
      <c r="A230" s="2">
        <v>45687</v>
      </c>
      <c r="B230">
        <v>1.5600000000000023</v>
      </c>
      <c r="C230" s="2"/>
      <c r="E230">
        <v>3</v>
      </c>
      <c r="F230">
        <v>0</v>
      </c>
      <c r="G230">
        <v>21</v>
      </c>
      <c r="H230">
        <v>42</v>
      </c>
      <c r="I230">
        <f t="shared" si="29"/>
        <v>21.7</v>
      </c>
      <c r="J230">
        <v>0</v>
      </c>
      <c r="K230">
        <v>22</v>
      </c>
      <c r="L230">
        <v>54</v>
      </c>
      <c r="M230">
        <f t="shared" si="30"/>
        <v>22.9</v>
      </c>
      <c r="N230">
        <f t="shared" si="31"/>
        <v>1.1999999999999993</v>
      </c>
      <c r="O230">
        <v>3</v>
      </c>
      <c r="P230">
        <v>42.59</v>
      </c>
      <c r="Q230">
        <f t="shared" si="33"/>
        <v>1.5600000000000023</v>
      </c>
    </row>
    <row r="231" spans="1:21" x14ac:dyDescent="0.35">
      <c r="A231" s="2">
        <v>45687</v>
      </c>
      <c r="B231">
        <v>6.9999999999993179E-2</v>
      </c>
      <c r="C231" s="2"/>
      <c r="E231">
        <v>2</v>
      </c>
      <c r="F231">
        <v>0</v>
      </c>
      <c r="G231">
        <v>23</v>
      </c>
      <c r="H231">
        <v>11</v>
      </c>
      <c r="I231">
        <f t="shared" si="29"/>
        <v>23.183333333333334</v>
      </c>
      <c r="J231">
        <v>0</v>
      </c>
      <c r="K231">
        <v>23</v>
      </c>
      <c r="L231">
        <v>39</v>
      </c>
      <c r="M231">
        <f t="shared" si="30"/>
        <v>23.65</v>
      </c>
      <c r="N231">
        <f t="shared" si="31"/>
        <v>0.46666666666666501</v>
      </c>
      <c r="O231">
        <v>2</v>
      </c>
      <c r="P231">
        <v>42.66</v>
      </c>
      <c r="Q231">
        <f t="shared" si="33"/>
        <v>6.9999999999993179E-2</v>
      </c>
    </row>
    <row r="232" spans="1:21" x14ac:dyDescent="0.35">
      <c r="A232" s="2">
        <v>45687</v>
      </c>
      <c r="B232">
        <v>6.0000000000002274E-2</v>
      </c>
      <c r="C232" s="2"/>
      <c r="E232">
        <v>2</v>
      </c>
      <c r="F232">
        <v>0</v>
      </c>
      <c r="G232">
        <v>23</v>
      </c>
      <c r="H232">
        <v>52</v>
      </c>
      <c r="I232">
        <f t="shared" si="29"/>
        <v>23.866666666666667</v>
      </c>
      <c r="J232">
        <v>0</v>
      </c>
      <c r="K232">
        <v>24</v>
      </c>
      <c r="L232">
        <v>7</v>
      </c>
      <c r="M232">
        <f t="shared" si="30"/>
        <v>24.116666666666667</v>
      </c>
      <c r="N232">
        <f t="shared" si="31"/>
        <v>0.25</v>
      </c>
      <c r="O232">
        <v>2</v>
      </c>
      <c r="P232">
        <v>42.72</v>
      </c>
      <c r="Q232">
        <f t="shared" si="33"/>
        <v>6.0000000000002274E-2</v>
      </c>
    </row>
    <row r="233" spans="1:21" x14ac:dyDescent="0.35">
      <c r="A233" s="2">
        <v>45687</v>
      </c>
      <c r="B233">
        <v>1.2700000000000031</v>
      </c>
      <c r="C233" s="2"/>
      <c r="E233">
        <v>3</v>
      </c>
      <c r="F233">
        <v>0</v>
      </c>
      <c r="G233">
        <v>24</v>
      </c>
      <c r="H233">
        <v>53</v>
      </c>
      <c r="I233">
        <f t="shared" si="29"/>
        <v>24.883333333333333</v>
      </c>
      <c r="J233">
        <v>0</v>
      </c>
      <c r="K233">
        <v>25</v>
      </c>
      <c r="L233">
        <v>54</v>
      </c>
      <c r="M233">
        <f t="shared" si="30"/>
        <v>25.9</v>
      </c>
      <c r="N233">
        <f t="shared" si="31"/>
        <v>1.0166666666666657</v>
      </c>
      <c r="O233">
        <v>3</v>
      </c>
      <c r="P233">
        <v>43.99</v>
      </c>
      <c r="Q233">
        <f t="shared" si="33"/>
        <v>1.2700000000000031</v>
      </c>
    </row>
    <row r="234" spans="1:21" x14ac:dyDescent="0.35">
      <c r="A234" s="2">
        <v>45687</v>
      </c>
      <c r="B234">
        <v>0.30999999999999517</v>
      </c>
      <c r="C234" s="2"/>
      <c r="E234">
        <v>1</v>
      </c>
      <c r="F234">
        <v>0</v>
      </c>
      <c r="G234">
        <v>27</v>
      </c>
      <c r="H234">
        <v>48</v>
      </c>
      <c r="I234">
        <f t="shared" si="29"/>
        <v>27.8</v>
      </c>
      <c r="J234">
        <v>0</v>
      </c>
      <c r="K234">
        <v>28</v>
      </c>
      <c r="L234">
        <v>11</v>
      </c>
      <c r="M234">
        <f t="shared" si="30"/>
        <v>28.183333333333334</v>
      </c>
      <c r="N234">
        <f t="shared" si="31"/>
        <v>0.38333333333333286</v>
      </c>
      <c r="O234">
        <v>1</v>
      </c>
      <c r="P234">
        <v>44.3</v>
      </c>
      <c r="Q234">
        <f t="shared" si="33"/>
        <v>0.30999999999999517</v>
      </c>
    </row>
    <row r="235" spans="1:21" x14ac:dyDescent="0.35">
      <c r="A235" s="2">
        <v>45687</v>
      </c>
      <c r="B235">
        <v>0.5800000000000054</v>
      </c>
      <c r="C235" s="2"/>
      <c r="E235">
        <v>3</v>
      </c>
      <c r="F235">
        <v>0</v>
      </c>
      <c r="G235">
        <v>29</v>
      </c>
      <c r="H235">
        <v>10</v>
      </c>
      <c r="I235">
        <f t="shared" si="29"/>
        <v>29.166666666666668</v>
      </c>
      <c r="J235">
        <v>0</v>
      </c>
      <c r="K235">
        <v>29</v>
      </c>
      <c r="L235">
        <v>22</v>
      </c>
      <c r="M235">
        <f t="shared" si="30"/>
        <v>29.366666666666667</v>
      </c>
      <c r="N235">
        <f t="shared" si="31"/>
        <v>0.19999999999999929</v>
      </c>
      <c r="O235">
        <v>3</v>
      </c>
      <c r="P235">
        <v>44.88</v>
      </c>
      <c r="Q235">
        <f t="shared" si="33"/>
        <v>0.5800000000000054</v>
      </c>
    </row>
    <row r="236" spans="1:21" x14ac:dyDescent="0.35">
      <c r="A236" s="2">
        <v>45687</v>
      </c>
      <c r="B236">
        <v>0.62999999999999545</v>
      </c>
      <c r="C236" s="2"/>
      <c r="E236">
        <v>2</v>
      </c>
      <c r="F236">
        <v>0</v>
      </c>
      <c r="G236">
        <v>29</v>
      </c>
      <c r="H236">
        <v>44</v>
      </c>
      <c r="I236">
        <f t="shared" si="29"/>
        <v>29.733333333333334</v>
      </c>
      <c r="J236">
        <v>0</v>
      </c>
      <c r="K236">
        <v>30</v>
      </c>
      <c r="L236">
        <v>18</v>
      </c>
      <c r="M236">
        <f t="shared" si="30"/>
        <v>30.3</v>
      </c>
      <c r="N236">
        <f t="shared" si="31"/>
        <v>0.56666666666666643</v>
      </c>
      <c r="O236">
        <v>2</v>
      </c>
      <c r="P236">
        <v>45.51</v>
      </c>
      <c r="Q236">
        <f t="shared" si="33"/>
        <v>0.62999999999999545</v>
      </c>
    </row>
    <row r="237" spans="1:21" x14ac:dyDescent="0.35">
      <c r="A237" s="2">
        <v>45687</v>
      </c>
      <c r="B237">
        <v>0.19000000000000483</v>
      </c>
      <c r="C237" s="2"/>
      <c r="D237" t="s">
        <v>82</v>
      </c>
      <c r="E237">
        <v>2</v>
      </c>
      <c r="F237">
        <v>0</v>
      </c>
      <c r="G237">
        <v>30</v>
      </c>
      <c r="H237">
        <v>18</v>
      </c>
      <c r="I237">
        <f t="shared" si="29"/>
        <v>30.3</v>
      </c>
      <c r="J237">
        <v>0</v>
      </c>
      <c r="K237">
        <v>30</v>
      </c>
      <c r="L237">
        <v>49</v>
      </c>
      <c r="M237">
        <f t="shared" si="30"/>
        <v>30.816666666666666</v>
      </c>
      <c r="N237">
        <f t="shared" si="31"/>
        <v>0.51666666666666572</v>
      </c>
      <c r="O237">
        <v>2</v>
      </c>
      <c r="P237">
        <v>45.7</v>
      </c>
      <c r="Q237">
        <f t="shared" si="33"/>
        <v>0.19000000000000483</v>
      </c>
      <c r="U237" t="s">
        <v>82</v>
      </c>
    </row>
    <row r="238" spans="1:21" x14ac:dyDescent="0.35">
      <c r="A238" s="2">
        <v>45687</v>
      </c>
      <c r="B238">
        <v>1.009999999999998</v>
      </c>
      <c r="C238" s="2"/>
      <c r="E238">
        <v>4</v>
      </c>
      <c r="F238">
        <v>0</v>
      </c>
      <c r="G238">
        <v>31</v>
      </c>
      <c r="H238">
        <v>18</v>
      </c>
      <c r="I238">
        <f t="shared" si="29"/>
        <v>31.3</v>
      </c>
      <c r="J238">
        <v>0</v>
      </c>
      <c r="K238">
        <v>32</v>
      </c>
      <c r="L238">
        <v>41</v>
      </c>
      <c r="M238">
        <f t="shared" si="30"/>
        <v>32.68333333333333</v>
      </c>
      <c r="N238">
        <f t="shared" si="31"/>
        <v>1.3833333333333293</v>
      </c>
      <c r="O238">
        <v>4</v>
      </c>
      <c r="P238">
        <v>46.71</v>
      </c>
      <c r="Q238">
        <f t="shared" si="33"/>
        <v>1.009999999999998</v>
      </c>
    </row>
    <row r="239" spans="1:21" x14ac:dyDescent="0.35">
      <c r="A239" s="2">
        <v>45687</v>
      </c>
      <c r="B239">
        <v>4.9999999999997158E-2</v>
      </c>
      <c r="C239" s="2"/>
      <c r="E239">
        <v>1</v>
      </c>
      <c r="F239">
        <v>0</v>
      </c>
      <c r="G239">
        <v>32</v>
      </c>
      <c r="H239">
        <v>41</v>
      </c>
      <c r="I239">
        <f t="shared" si="29"/>
        <v>32.68333333333333</v>
      </c>
      <c r="J239">
        <v>0</v>
      </c>
      <c r="K239">
        <v>33</v>
      </c>
      <c r="L239">
        <v>20</v>
      </c>
      <c r="M239">
        <f t="shared" si="30"/>
        <v>33.333333333333336</v>
      </c>
      <c r="N239">
        <f t="shared" si="31"/>
        <v>0.65000000000000568</v>
      </c>
      <c r="O239">
        <v>1</v>
      </c>
      <c r="P239">
        <v>46.76</v>
      </c>
      <c r="Q239">
        <f t="shared" si="33"/>
        <v>4.9999999999997158E-2</v>
      </c>
    </row>
    <row r="240" spans="1:21" x14ac:dyDescent="0.35">
      <c r="A240" s="2">
        <v>45687</v>
      </c>
      <c r="B240">
        <v>0.89999999999999858</v>
      </c>
      <c r="C240" s="2"/>
      <c r="E240">
        <v>3</v>
      </c>
      <c r="F240">
        <v>0</v>
      </c>
      <c r="G240">
        <v>33</v>
      </c>
      <c r="H240">
        <v>41</v>
      </c>
      <c r="I240">
        <f t="shared" si="29"/>
        <v>33.68333333333333</v>
      </c>
      <c r="J240">
        <v>0</v>
      </c>
      <c r="K240">
        <v>34</v>
      </c>
      <c r="L240">
        <v>10</v>
      </c>
      <c r="M240">
        <f t="shared" si="30"/>
        <v>34.166666666666664</v>
      </c>
      <c r="N240">
        <f t="shared" si="31"/>
        <v>0.48333333333333428</v>
      </c>
      <c r="O240">
        <v>3</v>
      </c>
      <c r="P240">
        <v>47.66</v>
      </c>
      <c r="Q240">
        <f t="shared" si="33"/>
        <v>0.89999999999999858</v>
      </c>
    </row>
    <row r="241" spans="1:17" x14ac:dyDescent="0.35">
      <c r="A241" s="2">
        <v>45687</v>
      </c>
      <c r="B241">
        <v>7.0000000000000284E-2</v>
      </c>
      <c r="C241" s="2"/>
      <c r="E241">
        <v>2</v>
      </c>
      <c r="F241">
        <v>0</v>
      </c>
      <c r="G241">
        <v>34</v>
      </c>
      <c r="H241">
        <v>35</v>
      </c>
      <c r="I241">
        <f t="shared" si="29"/>
        <v>34.583333333333336</v>
      </c>
      <c r="J241">
        <v>0</v>
      </c>
      <c r="K241">
        <v>35</v>
      </c>
      <c r="L241">
        <v>9</v>
      </c>
      <c r="M241">
        <f t="shared" si="30"/>
        <v>35.15</v>
      </c>
      <c r="N241">
        <f t="shared" si="31"/>
        <v>0.56666666666666288</v>
      </c>
      <c r="O241">
        <v>2</v>
      </c>
      <c r="P241">
        <v>47.73</v>
      </c>
      <c r="Q241">
        <f t="shared" si="33"/>
        <v>7.0000000000000284E-2</v>
      </c>
    </row>
    <row r="242" spans="1:17" x14ac:dyDescent="0.35">
      <c r="A242" s="2">
        <v>45687</v>
      </c>
      <c r="B242">
        <v>0.15000000000000568</v>
      </c>
      <c r="C242" s="2"/>
      <c r="E242">
        <v>1</v>
      </c>
      <c r="F242">
        <v>0</v>
      </c>
      <c r="G242">
        <v>35</v>
      </c>
      <c r="H242">
        <v>45</v>
      </c>
      <c r="I242">
        <f t="shared" si="29"/>
        <v>35.75</v>
      </c>
      <c r="J242">
        <v>0</v>
      </c>
      <c r="K242">
        <v>36</v>
      </c>
      <c r="L242">
        <v>3</v>
      </c>
      <c r="M242">
        <f t="shared" si="30"/>
        <v>36.049999999999997</v>
      </c>
      <c r="N242">
        <f t="shared" si="31"/>
        <v>0.29999999999999716</v>
      </c>
      <c r="O242">
        <v>1</v>
      </c>
      <c r="P242">
        <v>47.88</v>
      </c>
      <c r="Q242">
        <f t="shared" si="33"/>
        <v>0.15000000000000568</v>
      </c>
    </row>
    <row r="243" spans="1:17" x14ac:dyDescent="0.35">
      <c r="A243" s="2">
        <v>45687</v>
      </c>
      <c r="B243">
        <v>0.52999999999999403</v>
      </c>
      <c r="C243" s="2"/>
      <c r="E243">
        <v>3</v>
      </c>
      <c r="F243">
        <v>0</v>
      </c>
      <c r="G243">
        <v>36</v>
      </c>
      <c r="H243">
        <v>18</v>
      </c>
      <c r="I243">
        <f t="shared" si="29"/>
        <v>36.299999999999997</v>
      </c>
      <c r="J243">
        <v>0</v>
      </c>
      <c r="K243">
        <v>36</v>
      </c>
      <c r="L243">
        <v>41</v>
      </c>
      <c r="M243">
        <f t="shared" si="30"/>
        <v>36.68333333333333</v>
      </c>
      <c r="N243">
        <f t="shared" si="31"/>
        <v>0.38333333333333286</v>
      </c>
      <c r="O243">
        <v>3</v>
      </c>
      <c r="P243">
        <v>48.41</v>
      </c>
      <c r="Q243">
        <f t="shared" si="33"/>
        <v>0.52999999999999403</v>
      </c>
    </row>
    <row r="244" spans="1:17" x14ac:dyDescent="0.35">
      <c r="A244" s="2">
        <v>45687</v>
      </c>
      <c r="B244">
        <v>7.0000000000000284E-2</v>
      </c>
      <c r="C244" s="2"/>
      <c r="E244">
        <v>1</v>
      </c>
      <c r="F244">
        <v>0</v>
      </c>
      <c r="G244">
        <v>36</v>
      </c>
      <c r="H244">
        <v>54</v>
      </c>
      <c r="I244">
        <f t="shared" si="29"/>
        <v>36.9</v>
      </c>
      <c r="J244">
        <v>0</v>
      </c>
      <c r="K244">
        <v>37</v>
      </c>
      <c r="L244">
        <v>2</v>
      </c>
      <c r="M244">
        <f t="shared" si="30"/>
        <v>37.033333333333331</v>
      </c>
      <c r="N244">
        <f t="shared" si="31"/>
        <v>0.13333333333333286</v>
      </c>
      <c r="O244">
        <v>1</v>
      </c>
      <c r="P244">
        <v>48.48</v>
      </c>
      <c r="Q244">
        <f t="shared" si="33"/>
        <v>7.0000000000000284E-2</v>
      </c>
    </row>
    <row r="245" spans="1:17" x14ac:dyDescent="0.35">
      <c r="A245" s="2">
        <v>45687</v>
      </c>
      <c r="B245">
        <v>7.0000000000000284E-2</v>
      </c>
      <c r="C245" s="2"/>
      <c r="E245">
        <v>2</v>
      </c>
      <c r="F245">
        <v>0</v>
      </c>
      <c r="G245">
        <v>37</v>
      </c>
      <c r="H245">
        <v>13</v>
      </c>
      <c r="I245">
        <f t="shared" si="29"/>
        <v>37.216666666666669</v>
      </c>
      <c r="J245">
        <v>0</v>
      </c>
      <c r="K245">
        <v>37</v>
      </c>
      <c r="L245">
        <v>21</v>
      </c>
      <c r="M245">
        <f t="shared" si="30"/>
        <v>37.35</v>
      </c>
      <c r="N245">
        <f t="shared" si="31"/>
        <v>0.13333333333333286</v>
      </c>
      <c r="O245">
        <v>2</v>
      </c>
      <c r="P245">
        <v>48.55</v>
      </c>
      <c r="Q245">
        <f t="shared" si="33"/>
        <v>7.0000000000000284E-2</v>
      </c>
    </row>
    <row r="246" spans="1:17" x14ac:dyDescent="0.35">
      <c r="A246" s="2">
        <v>45687</v>
      </c>
      <c r="B246">
        <v>0.57000000000000028</v>
      </c>
      <c r="C246" s="2"/>
      <c r="E246">
        <v>3</v>
      </c>
      <c r="F246">
        <v>0</v>
      </c>
      <c r="G246">
        <v>37</v>
      </c>
      <c r="H246">
        <v>31</v>
      </c>
      <c r="I246">
        <f t="shared" si="29"/>
        <v>37.516666666666666</v>
      </c>
      <c r="J246">
        <v>0</v>
      </c>
      <c r="K246">
        <v>38</v>
      </c>
      <c r="L246">
        <v>1</v>
      </c>
      <c r="M246">
        <f t="shared" si="30"/>
        <v>38.016666666666666</v>
      </c>
      <c r="N246">
        <f t="shared" si="31"/>
        <v>0.5</v>
      </c>
      <c r="O246">
        <v>3</v>
      </c>
      <c r="P246">
        <v>49.12</v>
      </c>
      <c r="Q246">
        <f t="shared" si="33"/>
        <v>0.57000000000000028</v>
      </c>
    </row>
    <row r="247" spans="1:17" x14ac:dyDescent="0.35">
      <c r="A247" s="2">
        <v>45687</v>
      </c>
      <c r="B247">
        <v>0.49000000000000199</v>
      </c>
      <c r="C247" s="2"/>
      <c r="E247">
        <v>3</v>
      </c>
      <c r="F247">
        <v>0</v>
      </c>
      <c r="G247">
        <v>38</v>
      </c>
      <c r="H247">
        <v>10</v>
      </c>
      <c r="I247">
        <f t="shared" si="29"/>
        <v>38.166666666666664</v>
      </c>
      <c r="J247">
        <v>0</v>
      </c>
      <c r="K247">
        <v>38</v>
      </c>
      <c r="L247">
        <v>39</v>
      </c>
      <c r="M247">
        <f t="shared" si="30"/>
        <v>38.65</v>
      </c>
      <c r="N247">
        <f t="shared" si="31"/>
        <v>0.48333333333333428</v>
      </c>
      <c r="O247">
        <v>3</v>
      </c>
      <c r="P247">
        <v>49.61</v>
      </c>
      <c r="Q247">
        <f t="shared" si="33"/>
        <v>0.49000000000000199</v>
      </c>
    </row>
    <row r="248" spans="1:17" x14ac:dyDescent="0.35">
      <c r="A248" s="2">
        <v>45687</v>
      </c>
      <c r="B248">
        <v>1.4500000000000028</v>
      </c>
      <c r="C248" s="2"/>
      <c r="E248">
        <v>3</v>
      </c>
      <c r="F248">
        <v>0</v>
      </c>
      <c r="G248">
        <v>40</v>
      </c>
      <c r="H248">
        <v>40</v>
      </c>
      <c r="I248">
        <f t="shared" si="29"/>
        <v>40.666666666666664</v>
      </c>
      <c r="J248">
        <v>0</v>
      </c>
      <c r="K248">
        <v>42</v>
      </c>
      <c r="L248">
        <v>15</v>
      </c>
      <c r="M248">
        <f t="shared" si="30"/>
        <v>42.25</v>
      </c>
      <c r="N248">
        <f t="shared" si="31"/>
        <v>1.5833333333333357</v>
      </c>
      <c r="O248">
        <v>3</v>
      </c>
      <c r="P248">
        <v>51.06</v>
      </c>
      <c r="Q248">
        <f t="shared" si="33"/>
        <v>1.4500000000000028</v>
      </c>
    </row>
    <row r="249" spans="1:17" x14ac:dyDescent="0.35">
      <c r="A249" s="2">
        <v>45687</v>
      </c>
      <c r="B249">
        <v>0.10999999999999943</v>
      </c>
      <c r="C249" s="2"/>
      <c r="E249">
        <v>1</v>
      </c>
      <c r="F249">
        <v>0</v>
      </c>
      <c r="G249">
        <v>0</v>
      </c>
      <c r="H249">
        <v>0</v>
      </c>
      <c r="I249">
        <f t="shared" si="29"/>
        <v>0</v>
      </c>
      <c r="J249">
        <v>0</v>
      </c>
      <c r="K249">
        <v>0</v>
      </c>
      <c r="L249">
        <v>26</v>
      </c>
      <c r="M249">
        <f t="shared" si="30"/>
        <v>0.43333333333333335</v>
      </c>
      <c r="N249">
        <f t="shared" si="31"/>
        <v>0.43333333333333335</v>
      </c>
      <c r="O249">
        <v>1</v>
      </c>
      <c r="P249">
        <v>53.7</v>
      </c>
      <c r="Q249">
        <f>P249-53.59</f>
        <v>0.10999999999999943</v>
      </c>
    </row>
    <row r="250" spans="1:17" x14ac:dyDescent="0.35">
      <c r="A250" s="2">
        <v>45687</v>
      </c>
      <c r="B250">
        <v>0.75</v>
      </c>
      <c r="C250" s="2"/>
      <c r="E250">
        <v>3</v>
      </c>
      <c r="F250">
        <v>0</v>
      </c>
      <c r="G250">
        <v>0</v>
      </c>
      <c r="H250">
        <v>26</v>
      </c>
      <c r="I250">
        <f t="shared" si="29"/>
        <v>0.43333333333333335</v>
      </c>
      <c r="J250">
        <v>0</v>
      </c>
      <c r="K250">
        <v>1</v>
      </c>
      <c r="L250">
        <v>39</v>
      </c>
      <c r="M250">
        <f t="shared" si="30"/>
        <v>1.65</v>
      </c>
      <c r="N250">
        <f t="shared" si="31"/>
        <v>1.2166666666666666</v>
      </c>
      <c r="O250">
        <v>3</v>
      </c>
      <c r="P250">
        <v>54.45</v>
      </c>
      <c r="Q250">
        <f>P250-P249</f>
        <v>0.75</v>
      </c>
    </row>
    <row r="251" spans="1:17" x14ac:dyDescent="0.35">
      <c r="A251" s="2">
        <v>45687</v>
      </c>
      <c r="B251">
        <v>0.18999999999999773</v>
      </c>
      <c r="C251" s="2"/>
      <c r="E251">
        <v>2</v>
      </c>
      <c r="F251">
        <v>0</v>
      </c>
      <c r="G251">
        <v>7</v>
      </c>
      <c r="H251">
        <v>2</v>
      </c>
      <c r="I251">
        <f t="shared" si="29"/>
        <v>7.0333333333333332</v>
      </c>
      <c r="J251">
        <v>0</v>
      </c>
      <c r="K251">
        <v>7</v>
      </c>
      <c r="L251">
        <v>22</v>
      </c>
      <c r="M251">
        <f t="shared" si="30"/>
        <v>7.3666666666666663</v>
      </c>
      <c r="N251">
        <f t="shared" si="31"/>
        <v>0.33333333333333304</v>
      </c>
      <c r="O251">
        <v>2</v>
      </c>
      <c r="P251">
        <v>54.64</v>
      </c>
      <c r="Q251">
        <f>P251-P250</f>
        <v>0.18999999999999773</v>
      </c>
    </row>
    <row r="252" spans="1:17" x14ac:dyDescent="0.35">
      <c r="A252" s="2">
        <v>45687</v>
      </c>
      <c r="B252">
        <v>0.13000000000000256</v>
      </c>
      <c r="C252" s="2"/>
      <c r="E252">
        <v>2</v>
      </c>
      <c r="F252">
        <v>0</v>
      </c>
      <c r="G252">
        <v>7</v>
      </c>
      <c r="H252">
        <v>22</v>
      </c>
      <c r="I252">
        <f t="shared" si="29"/>
        <v>7.3666666666666663</v>
      </c>
      <c r="J252">
        <v>0</v>
      </c>
      <c r="K252">
        <v>7</v>
      </c>
      <c r="L252">
        <v>55</v>
      </c>
      <c r="M252">
        <f t="shared" si="30"/>
        <v>7.916666666666667</v>
      </c>
      <c r="N252">
        <f t="shared" si="31"/>
        <v>0.55000000000000071</v>
      </c>
      <c r="O252">
        <v>2</v>
      </c>
      <c r="P252">
        <v>54.77</v>
      </c>
      <c r="Q252">
        <f>P252-P251</f>
        <v>0.13000000000000256</v>
      </c>
    </row>
    <row r="253" spans="1:17" x14ac:dyDescent="0.35">
      <c r="A253" s="2">
        <v>45687</v>
      </c>
      <c r="B253">
        <v>1.0899999999999963</v>
      </c>
      <c r="C253" s="2"/>
      <c r="E253">
        <v>3</v>
      </c>
      <c r="F253">
        <v>0</v>
      </c>
      <c r="G253">
        <v>11</v>
      </c>
      <c r="H253">
        <v>0</v>
      </c>
      <c r="I253">
        <f t="shared" si="29"/>
        <v>11</v>
      </c>
      <c r="J253">
        <v>0</v>
      </c>
      <c r="K253">
        <v>11</v>
      </c>
      <c r="L253">
        <v>48</v>
      </c>
      <c r="M253">
        <f t="shared" si="30"/>
        <v>11.8</v>
      </c>
      <c r="N253">
        <f t="shared" si="31"/>
        <v>0.80000000000000071</v>
      </c>
      <c r="O253">
        <v>3</v>
      </c>
      <c r="P253">
        <v>55.86</v>
      </c>
      <c r="Q253">
        <f t="shared" ref="Q253:Q316" si="34">P253-P252</f>
        <v>1.0899999999999963</v>
      </c>
    </row>
    <row r="254" spans="1:17" x14ac:dyDescent="0.35">
      <c r="A254" s="2">
        <v>45687</v>
      </c>
      <c r="B254">
        <v>0.39999999999999858</v>
      </c>
      <c r="C254" s="2"/>
      <c r="E254">
        <v>2</v>
      </c>
      <c r="F254">
        <v>0</v>
      </c>
      <c r="G254">
        <v>12</v>
      </c>
      <c r="H254">
        <v>40</v>
      </c>
      <c r="I254">
        <f t="shared" si="29"/>
        <v>12.666666666666666</v>
      </c>
      <c r="J254">
        <v>0</v>
      </c>
      <c r="K254">
        <v>13</v>
      </c>
      <c r="L254">
        <v>37</v>
      </c>
      <c r="M254">
        <f t="shared" si="30"/>
        <v>13.616666666666667</v>
      </c>
      <c r="N254">
        <f t="shared" si="31"/>
        <v>0.95000000000000107</v>
      </c>
      <c r="O254">
        <v>2</v>
      </c>
      <c r="P254">
        <v>56.26</v>
      </c>
      <c r="Q254">
        <f t="shared" si="34"/>
        <v>0.39999999999999858</v>
      </c>
    </row>
    <row r="255" spans="1:17" x14ac:dyDescent="0.35">
      <c r="A255" s="2">
        <v>45687</v>
      </c>
      <c r="B255">
        <v>0.19000000000000483</v>
      </c>
      <c r="C255" s="2"/>
      <c r="E255">
        <v>2</v>
      </c>
      <c r="F255">
        <v>0</v>
      </c>
      <c r="G255">
        <v>13</v>
      </c>
      <c r="H255">
        <v>55</v>
      </c>
      <c r="I255">
        <f t="shared" si="29"/>
        <v>13.916666666666666</v>
      </c>
      <c r="J255">
        <v>0</v>
      </c>
      <c r="K255">
        <v>14</v>
      </c>
      <c r="L255">
        <v>21</v>
      </c>
      <c r="M255">
        <f t="shared" si="30"/>
        <v>14.35</v>
      </c>
      <c r="N255">
        <f t="shared" si="31"/>
        <v>0.43333333333333357</v>
      </c>
      <c r="O255">
        <v>2</v>
      </c>
      <c r="P255">
        <v>56.45</v>
      </c>
      <c r="Q255">
        <f t="shared" si="34"/>
        <v>0.19000000000000483</v>
      </c>
    </row>
    <row r="256" spans="1:17" x14ac:dyDescent="0.35">
      <c r="A256" s="2">
        <v>45687</v>
      </c>
      <c r="B256">
        <v>0.1699999999999946</v>
      </c>
      <c r="C256" s="2"/>
      <c r="E256">
        <v>2</v>
      </c>
      <c r="F256">
        <v>0</v>
      </c>
      <c r="G256">
        <v>15</v>
      </c>
      <c r="H256">
        <v>20</v>
      </c>
      <c r="I256">
        <f t="shared" si="29"/>
        <v>15.333333333333334</v>
      </c>
      <c r="J256">
        <v>0</v>
      </c>
      <c r="K256">
        <v>15</v>
      </c>
      <c r="L256">
        <v>57</v>
      </c>
      <c r="M256">
        <f t="shared" si="30"/>
        <v>15.95</v>
      </c>
      <c r="N256">
        <f t="shared" si="31"/>
        <v>0.61666666666666536</v>
      </c>
      <c r="O256">
        <v>2</v>
      </c>
      <c r="P256">
        <v>56.62</v>
      </c>
      <c r="Q256">
        <f t="shared" si="34"/>
        <v>0.1699999999999946</v>
      </c>
    </row>
    <row r="257" spans="1:21" x14ac:dyDescent="0.35">
      <c r="A257" s="2">
        <v>45687</v>
      </c>
      <c r="B257">
        <v>6.0000000000002274E-2</v>
      </c>
      <c r="C257" s="2"/>
      <c r="E257">
        <v>1</v>
      </c>
      <c r="F257">
        <v>0</v>
      </c>
      <c r="G257">
        <v>18</v>
      </c>
      <c r="H257">
        <v>5</v>
      </c>
      <c r="I257">
        <f t="shared" si="29"/>
        <v>18.083333333333332</v>
      </c>
      <c r="J257">
        <v>0</v>
      </c>
      <c r="K257">
        <v>18</v>
      </c>
      <c r="L257">
        <v>20</v>
      </c>
      <c r="M257">
        <f t="shared" si="30"/>
        <v>18.333333333333332</v>
      </c>
      <c r="N257">
        <f t="shared" si="31"/>
        <v>0.25</v>
      </c>
      <c r="O257">
        <v>1</v>
      </c>
      <c r="P257">
        <v>56.68</v>
      </c>
      <c r="Q257">
        <f t="shared" si="34"/>
        <v>6.0000000000002274E-2</v>
      </c>
    </row>
    <row r="258" spans="1:21" x14ac:dyDescent="0.35">
      <c r="A258" s="2">
        <v>45687</v>
      </c>
      <c r="B258">
        <v>0.35999999999999943</v>
      </c>
      <c r="C258" s="2"/>
      <c r="D258" t="s">
        <v>82</v>
      </c>
      <c r="E258">
        <v>3</v>
      </c>
      <c r="F258">
        <v>0</v>
      </c>
      <c r="G258">
        <v>18</v>
      </c>
      <c r="H258">
        <v>20</v>
      </c>
      <c r="I258">
        <f t="shared" si="29"/>
        <v>18.333333333333332</v>
      </c>
      <c r="J258">
        <v>0</v>
      </c>
      <c r="K258">
        <v>18</v>
      </c>
      <c r="L258">
        <v>50</v>
      </c>
      <c r="M258">
        <f t="shared" si="30"/>
        <v>18.833333333333332</v>
      </c>
      <c r="N258">
        <f t="shared" si="31"/>
        <v>0.5</v>
      </c>
      <c r="O258">
        <v>3</v>
      </c>
      <c r="P258">
        <v>57.04</v>
      </c>
      <c r="Q258">
        <f t="shared" si="34"/>
        <v>0.35999999999999943</v>
      </c>
      <c r="U258" t="s">
        <v>82</v>
      </c>
    </row>
    <row r="259" spans="1:21" x14ac:dyDescent="0.35">
      <c r="A259" s="2">
        <v>45687</v>
      </c>
      <c r="B259">
        <v>0.11999999999999744</v>
      </c>
      <c r="C259" s="2"/>
      <c r="E259">
        <v>2</v>
      </c>
      <c r="F259">
        <v>0</v>
      </c>
      <c r="G259">
        <v>19</v>
      </c>
      <c r="H259">
        <v>9</v>
      </c>
      <c r="I259">
        <f t="shared" si="29"/>
        <v>19.149999999999999</v>
      </c>
      <c r="J259">
        <v>0</v>
      </c>
      <c r="K259">
        <v>19</v>
      </c>
      <c r="L259">
        <v>28</v>
      </c>
      <c r="M259">
        <f t="shared" si="30"/>
        <v>19.466666666666665</v>
      </c>
      <c r="N259">
        <f t="shared" si="31"/>
        <v>0.31666666666666643</v>
      </c>
      <c r="O259">
        <v>2</v>
      </c>
      <c r="P259">
        <v>57.16</v>
      </c>
      <c r="Q259">
        <f t="shared" si="34"/>
        <v>0.11999999999999744</v>
      </c>
    </row>
    <row r="260" spans="1:21" x14ac:dyDescent="0.35">
      <c r="A260" s="2">
        <v>45687</v>
      </c>
      <c r="B260">
        <v>0.30000000000000426</v>
      </c>
      <c r="C260" s="2"/>
      <c r="E260">
        <v>3</v>
      </c>
      <c r="F260">
        <v>0</v>
      </c>
      <c r="G260">
        <v>19</v>
      </c>
      <c r="H260">
        <v>48</v>
      </c>
      <c r="I260">
        <f t="shared" si="29"/>
        <v>19.8</v>
      </c>
      <c r="J260">
        <v>0</v>
      </c>
      <c r="K260">
        <v>20</v>
      </c>
      <c r="L260">
        <v>18</v>
      </c>
      <c r="M260">
        <f t="shared" si="30"/>
        <v>20.3</v>
      </c>
      <c r="N260">
        <f t="shared" si="31"/>
        <v>0.5</v>
      </c>
      <c r="O260">
        <v>3</v>
      </c>
      <c r="P260">
        <v>57.46</v>
      </c>
      <c r="Q260">
        <f t="shared" si="34"/>
        <v>0.30000000000000426</v>
      </c>
    </row>
    <row r="261" spans="1:21" x14ac:dyDescent="0.35">
      <c r="A261" s="2">
        <v>45687</v>
      </c>
      <c r="B261">
        <v>7.9999999999998295E-2</v>
      </c>
      <c r="C261" s="2"/>
      <c r="E261">
        <v>1</v>
      </c>
      <c r="F261">
        <v>0</v>
      </c>
      <c r="G261">
        <v>23</v>
      </c>
      <c r="H261">
        <v>30</v>
      </c>
      <c r="I261">
        <f t="shared" si="29"/>
        <v>23.5</v>
      </c>
      <c r="J261">
        <v>0</v>
      </c>
      <c r="K261">
        <v>23</v>
      </c>
      <c r="L261">
        <v>48</v>
      </c>
      <c r="M261">
        <f t="shared" si="30"/>
        <v>23.8</v>
      </c>
      <c r="N261">
        <f t="shared" si="31"/>
        <v>0.30000000000000071</v>
      </c>
      <c r="O261">
        <v>1</v>
      </c>
      <c r="P261">
        <v>57.54</v>
      </c>
      <c r="Q261">
        <f t="shared" si="34"/>
        <v>7.9999999999998295E-2</v>
      </c>
    </row>
    <row r="262" spans="1:21" x14ac:dyDescent="0.35">
      <c r="A262" s="2">
        <v>45687</v>
      </c>
      <c r="B262">
        <v>0.17000000000000171</v>
      </c>
      <c r="C262" s="2"/>
      <c r="E262">
        <v>3</v>
      </c>
      <c r="F262">
        <v>0</v>
      </c>
      <c r="G262">
        <v>24</v>
      </c>
      <c r="H262">
        <v>26</v>
      </c>
      <c r="I262">
        <f t="shared" si="29"/>
        <v>24.433333333333334</v>
      </c>
      <c r="J262">
        <v>0</v>
      </c>
      <c r="K262">
        <v>24</v>
      </c>
      <c r="L262">
        <v>43</v>
      </c>
      <c r="M262">
        <f t="shared" si="30"/>
        <v>24.716666666666665</v>
      </c>
      <c r="N262">
        <f t="shared" si="31"/>
        <v>0.28333333333333144</v>
      </c>
      <c r="O262">
        <v>3</v>
      </c>
      <c r="P262">
        <v>57.71</v>
      </c>
      <c r="Q262">
        <f t="shared" si="34"/>
        <v>0.17000000000000171</v>
      </c>
    </row>
    <row r="263" spans="1:21" x14ac:dyDescent="0.35">
      <c r="A263" s="2">
        <v>45687</v>
      </c>
      <c r="B263">
        <v>0.83999999999999631</v>
      </c>
      <c r="C263" s="2"/>
      <c r="E263">
        <v>4</v>
      </c>
      <c r="F263">
        <v>0</v>
      </c>
      <c r="G263">
        <v>26</v>
      </c>
      <c r="H263">
        <v>43</v>
      </c>
      <c r="I263">
        <f t="shared" si="29"/>
        <v>26.716666666666665</v>
      </c>
      <c r="J263">
        <v>0</v>
      </c>
      <c r="K263">
        <v>28</v>
      </c>
      <c r="L263">
        <v>10</v>
      </c>
      <c r="M263">
        <f t="shared" si="30"/>
        <v>28.166666666666668</v>
      </c>
      <c r="N263">
        <f t="shared" si="31"/>
        <v>1.4500000000000028</v>
      </c>
      <c r="O263">
        <v>4</v>
      </c>
      <c r="P263">
        <v>58.55</v>
      </c>
      <c r="Q263">
        <f t="shared" si="34"/>
        <v>0.83999999999999631</v>
      </c>
    </row>
    <row r="264" spans="1:21" x14ac:dyDescent="0.35">
      <c r="A264" s="2">
        <v>45687</v>
      </c>
      <c r="B264">
        <v>0.95000000000000284</v>
      </c>
      <c r="C264" s="2"/>
      <c r="E264">
        <v>3</v>
      </c>
      <c r="F264">
        <v>0</v>
      </c>
      <c r="G264">
        <v>28</v>
      </c>
      <c r="H264">
        <v>10</v>
      </c>
      <c r="I264">
        <f t="shared" si="29"/>
        <v>28.166666666666668</v>
      </c>
      <c r="J264">
        <v>0</v>
      </c>
      <c r="K264">
        <v>29</v>
      </c>
      <c r="L264">
        <v>1</v>
      </c>
      <c r="M264">
        <f t="shared" si="30"/>
        <v>29.016666666666666</v>
      </c>
      <c r="N264">
        <f t="shared" si="31"/>
        <v>0.84999999999999787</v>
      </c>
      <c r="O264">
        <v>3</v>
      </c>
      <c r="P264">
        <v>59.5</v>
      </c>
      <c r="Q264">
        <f t="shared" si="34"/>
        <v>0.95000000000000284</v>
      </c>
    </row>
    <row r="265" spans="1:21" x14ac:dyDescent="0.35">
      <c r="A265" s="2">
        <v>45687</v>
      </c>
      <c r="B265">
        <v>1.4600000000000009</v>
      </c>
      <c r="C265" s="2"/>
      <c r="E265">
        <v>4</v>
      </c>
      <c r="F265">
        <v>0</v>
      </c>
      <c r="G265">
        <v>30</v>
      </c>
      <c r="H265">
        <v>26</v>
      </c>
      <c r="I265">
        <f t="shared" si="29"/>
        <v>30.433333333333334</v>
      </c>
      <c r="J265">
        <v>0</v>
      </c>
      <c r="K265">
        <v>31</v>
      </c>
      <c r="L265">
        <v>43</v>
      </c>
      <c r="M265">
        <f t="shared" si="30"/>
        <v>31.716666666666665</v>
      </c>
      <c r="N265">
        <f t="shared" si="31"/>
        <v>1.2833333333333314</v>
      </c>
      <c r="O265">
        <v>4</v>
      </c>
      <c r="P265">
        <v>60.96</v>
      </c>
      <c r="Q265">
        <f t="shared" si="34"/>
        <v>1.4600000000000009</v>
      </c>
    </row>
    <row r="266" spans="1:21" x14ac:dyDescent="0.35">
      <c r="A266" s="2">
        <v>45687</v>
      </c>
      <c r="B266">
        <v>1.3999999999999986</v>
      </c>
      <c r="C266" s="2"/>
      <c r="E266">
        <v>3</v>
      </c>
      <c r="F266">
        <v>0</v>
      </c>
      <c r="G266">
        <v>32</v>
      </c>
      <c r="H266">
        <v>35</v>
      </c>
      <c r="I266">
        <f t="shared" si="29"/>
        <v>32.583333333333336</v>
      </c>
      <c r="J266">
        <v>0</v>
      </c>
      <c r="K266">
        <v>33</v>
      </c>
      <c r="L266">
        <v>45</v>
      </c>
      <c r="M266">
        <f t="shared" si="30"/>
        <v>33.75</v>
      </c>
      <c r="N266">
        <f t="shared" si="31"/>
        <v>1.1666666666666643</v>
      </c>
      <c r="O266">
        <v>3</v>
      </c>
      <c r="P266">
        <v>62.36</v>
      </c>
      <c r="Q266">
        <f t="shared" si="34"/>
        <v>1.3999999999999986</v>
      </c>
    </row>
    <row r="267" spans="1:21" x14ac:dyDescent="0.35">
      <c r="A267" s="2">
        <v>45687</v>
      </c>
      <c r="B267">
        <v>0.53000000000000114</v>
      </c>
      <c r="C267" s="2"/>
      <c r="E267">
        <v>1</v>
      </c>
      <c r="F267">
        <v>0</v>
      </c>
      <c r="G267">
        <v>36</v>
      </c>
      <c r="H267">
        <v>25</v>
      </c>
      <c r="I267">
        <f t="shared" si="29"/>
        <v>36.416666666666664</v>
      </c>
      <c r="J267">
        <v>0</v>
      </c>
      <c r="K267">
        <v>36</v>
      </c>
      <c r="L267">
        <v>47</v>
      </c>
      <c r="M267">
        <f t="shared" si="30"/>
        <v>36.783333333333331</v>
      </c>
      <c r="N267">
        <f t="shared" si="31"/>
        <v>0.36666666666666714</v>
      </c>
      <c r="O267">
        <v>1</v>
      </c>
      <c r="P267">
        <v>62.89</v>
      </c>
      <c r="Q267">
        <f t="shared" si="34"/>
        <v>0.53000000000000114</v>
      </c>
    </row>
    <row r="268" spans="1:21" x14ac:dyDescent="0.35">
      <c r="A268" s="2">
        <v>45687</v>
      </c>
      <c r="B268">
        <v>0.21999999999999886</v>
      </c>
      <c r="C268" s="2"/>
      <c r="D268" t="s">
        <v>82</v>
      </c>
      <c r="E268">
        <v>2</v>
      </c>
      <c r="F268">
        <v>0</v>
      </c>
      <c r="G268">
        <v>37</v>
      </c>
      <c r="H268">
        <v>17</v>
      </c>
      <c r="I268">
        <f t="shared" si="29"/>
        <v>37.283333333333331</v>
      </c>
      <c r="J268">
        <v>0</v>
      </c>
      <c r="K268">
        <v>37</v>
      </c>
      <c r="L268">
        <v>35</v>
      </c>
      <c r="M268">
        <f t="shared" si="30"/>
        <v>37.583333333333336</v>
      </c>
      <c r="N268">
        <f t="shared" si="31"/>
        <v>0.30000000000000426</v>
      </c>
      <c r="O268">
        <v>2</v>
      </c>
      <c r="P268">
        <v>63.11</v>
      </c>
      <c r="Q268">
        <f t="shared" si="34"/>
        <v>0.21999999999999886</v>
      </c>
      <c r="U268" t="s">
        <v>82</v>
      </c>
    </row>
    <row r="269" spans="1:21" x14ac:dyDescent="0.35">
      <c r="A269" s="2">
        <v>45687</v>
      </c>
      <c r="B269">
        <v>0.88000000000000256</v>
      </c>
      <c r="C269" s="2"/>
      <c r="E269">
        <v>2</v>
      </c>
      <c r="F269">
        <v>0</v>
      </c>
      <c r="G269">
        <v>37</v>
      </c>
      <c r="H269">
        <v>35</v>
      </c>
      <c r="I269">
        <f t="shared" si="29"/>
        <v>37.583333333333336</v>
      </c>
      <c r="J269">
        <v>0</v>
      </c>
      <c r="K269">
        <v>38</v>
      </c>
      <c r="L269">
        <v>28</v>
      </c>
      <c r="M269">
        <f t="shared" si="30"/>
        <v>38.466666666666669</v>
      </c>
      <c r="N269">
        <f t="shared" si="31"/>
        <v>0.88333333333333286</v>
      </c>
      <c r="O269">
        <v>2</v>
      </c>
      <c r="P269">
        <v>63.99</v>
      </c>
      <c r="Q269">
        <f t="shared" si="34"/>
        <v>0.88000000000000256</v>
      </c>
    </row>
    <row r="270" spans="1:21" x14ac:dyDescent="0.35">
      <c r="A270" s="2">
        <v>45687</v>
      </c>
      <c r="B270">
        <v>0.91000000000000369</v>
      </c>
      <c r="C270" s="2"/>
      <c r="E270">
        <v>4</v>
      </c>
      <c r="F270">
        <v>0</v>
      </c>
      <c r="G270">
        <v>38</v>
      </c>
      <c r="H270">
        <v>40</v>
      </c>
      <c r="I270">
        <f t="shared" si="29"/>
        <v>38.666666666666664</v>
      </c>
      <c r="J270">
        <v>0</v>
      </c>
      <c r="K270">
        <v>39</v>
      </c>
      <c r="L270">
        <v>46</v>
      </c>
      <c r="M270">
        <f t="shared" si="30"/>
        <v>39.766666666666666</v>
      </c>
      <c r="N270">
        <f t="shared" si="31"/>
        <v>1.1000000000000014</v>
      </c>
      <c r="O270">
        <v>4</v>
      </c>
      <c r="P270">
        <v>64.900000000000006</v>
      </c>
      <c r="Q270">
        <f t="shared" si="34"/>
        <v>0.91000000000000369</v>
      </c>
    </row>
    <row r="271" spans="1:21" x14ac:dyDescent="0.35">
      <c r="A271" s="2">
        <v>45687</v>
      </c>
      <c r="B271">
        <v>0.42999999999999261</v>
      </c>
      <c r="C271" s="2"/>
      <c r="E271">
        <v>3</v>
      </c>
      <c r="F271">
        <v>0</v>
      </c>
      <c r="G271">
        <v>39</v>
      </c>
      <c r="H271">
        <v>56</v>
      </c>
      <c r="I271">
        <f t="shared" si="29"/>
        <v>39.93333333333333</v>
      </c>
      <c r="J271">
        <v>0</v>
      </c>
      <c r="K271">
        <v>40</v>
      </c>
      <c r="L271">
        <v>32</v>
      </c>
      <c r="M271">
        <f t="shared" si="30"/>
        <v>40.533333333333331</v>
      </c>
      <c r="N271">
        <f t="shared" si="31"/>
        <v>0.60000000000000142</v>
      </c>
      <c r="O271">
        <v>3</v>
      </c>
      <c r="P271">
        <v>65.33</v>
      </c>
      <c r="Q271">
        <f t="shared" si="34"/>
        <v>0.42999999999999261</v>
      </c>
    </row>
    <row r="272" spans="1:21" x14ac:dyDescent="0.35">
      <c r="A272" s="2">
        <v>45687</v>
      </c>
      <c r="B272">
        <v>0.29999999999999716</v>
      </c>
      <c r="C272" s="2"/>
      <c r="D272" t="s">
        <v>82</v>
      </c>
      <c r="E272">
        <v>2</v>
      </c>
      <c r="F272">
        <v>0</v>
      </c>
      <c r="G272">
        <v>40</v>
      </c>
      <c r="H272">
        <v>42</v>
      </c>
      <c r="I272">
        <f t="shared" si="29"/>
        <v>40.700000000000003</v>
      </c>
      <c r="J272">
        <v>0</v>
      </c>
      <c r="K272">
        <v>40</v>
      </c>
      <c r="L272">
        <v>57</v>
      </c>
      <c r="M272">
        <f t="shared" si="30"/>
        <v>40.950000000000003</v>
      </c>
      <c r="N272">
        <f t="shared" si="31"/>
        <v>0.25</v>
      </c>
      <c r="O272">
        <v>2</v>
      </c>
      <c r="P272">
        <v>65.63</v>
      </c>
      <c r="Q272">
        <f t="shared" si="34"/>
        <v>0.29999999999999716</v>
      </c>
      <c r="U272" t="s">
        <v>82</v>
      </c>
    </row>
    <row r="273" spans="1:21" x14ac:dyDescent="0.35">
      <c r="A273" s="2">
        <v>45687</v>
      </c>
      <c r="B273">
        <v>0.68999999999999773</v>
      </c>
      <c r="C273" s="2"/>
      <c r="E273">
        <v>2</v>
      </c>
      <c r="F273">
        <v>0</v>
      </c>
      <c r="G273">
        <v>41</v>
      </c>
      <c r="H273">
        <v>37</v>
      </c>
      <c r="I273">
        <f t="shared" si="29"/>
        <v>41.616666666666667</v>
      </c>
      <c r="J273">
        <v>0</v>
      </c>
      <c r="K273">
        <v>42</v>
      </c>
      <c r="L273">
        <v>28</v>
      </c>
      <c r="M273">
        <f t="shared" si="30"/>
        <v>42.466666666666669</v>
      </c>
      <c r="N273">
        <f t="shared" si="31"/>
        <v>0.85000000000000142</v>
      </c>
      <c r="O273">
        <v>2</v>
      </c>
      <c r="P273">
        <v>66.319999999999993</v>
      </c>
      <c r="Q273">
        <f t="shared" si="34"/>
        <v>0.68999999999999773</v>
      </c>
    </row>
    <row r="274" spans="1:21" x14ac:dyDescent="0.35">
      <c r="A274" s="2">
        <v>45687</v>
      </c>
      <c r="B274">
        <v>0.22000000000001307</v>
      </c>
      <c r="C274" s="2"/>
      <c r="D274" t="s">
        <v>82</v>
      </c>
      <c r="E274">
        <v>2</v>
      </c>
      <c r="F274">
        <v>0</v>
      </c>
      <c r="G274">
        <v>42</v>
      </c>
      <c r="H274">
        <v>28</v>
      </c>
      <c r="I274">
        <f t="shared" si="29"/>
        <v>42.466666666666669</v>
      </c>
      <c r="J274">
        <v>0</v>
      </c>
      <c r="K274">
        <v>42</v>
      </c>
      <c r="L274">
        <v>46</v>
      </c>
      <c r="M274">
        <f t="shared" si="30"/>
        <v>42.766666666666666</v>
      </c>
      <c r="N274">
        <f t="shared" si="31"/>
        <v>0.29999999999999716</v>
      </c>
      <c r="O274">
        <v>2</v>
      </c>
      <c r="P274">
        <v>66.540000000000006</v>
      </c>
      <c r="Q274">
        <f t="shared" si="34"/>
        <v>0.22000000000001307</v>
      </c>
      <c r="U274" t="s">
        <v>82</v>
      </c>
    </row>
    <row r="275" spans="1:21" x14ac:dyDescent="0.35">
      <c r="A275" s="2">
        <v>45687</v>
      </c>
      <c r="B275">
        <v>0.30999999999998806</v>
      </c>
      <c r="C275" s="2"/>
      <c r="E275">
        <v>1</v>
      </c>
      <c r="F275">
        <v>0</v>
      </c>
      <c r="G275">
        <v>43</v>
      </c>
      <c r="H275">
        <v>10</v>
      </c>
      <c r="I275">
        <f t="shared" si="29"/>
        <v>43.166666666666664</v>
      </c>
      <c r="J275">
        <v>0</v>
      </c>
      <c r="K275">
        <v>43</v>
      </c>
      <c r="L275">
        <v>38</v>
      </c>
      <c r="M275">
        <f t="shared" si="30"/>
        <v>43.633333333333333</v>
      </c>
      <c r="N275">
        <f t="shared" si="31"/>
        <v>0.46666666666666856</v>
      </c>
      <c r="O275">
        <v>1</v>
      </c>
      <c r="P275">
        <v>66.849999999999994</v>
      </c>
      <c r="Q275">
        <f t="shared" si="34"/>
        <v>0.30999999999998806</v>
      </c>
    </row>
    <row r="276" spans="1:21" x14ac:dyDescent="0.35">
      <c r="A276" s="2">
        <v>45687</v>
      </c>
      <c r="B276">
        <v>9.0000000000003411E-2</v>
      </c>
      <c r="C276" s="2"/>
      <c r="E276">
        <v>2</v>
      </c>
      <c r="F276">
        <v>0</v>
      </c>
      <c r="G276">
        <v>43</v>
      </c>
      <c r="H276">
        <v>38</v>
      </c>
      <c r="I276">
        <f t="shared" si="29"/>
        <v>43.633333333333333</v>
      </c>
      <c r="J276">
        <v>0</v>
      </c>
      <c r="K276">
        <v>44</v>
      </c>
      <c r="L276">
        <v>38</v>
      </c>
      <c r="M276">
        <f t="shared" si="30"/>
        <v>44.633333333333333</v>
      </c>
      <c r="N276">
        <f t="shared" si="31"/>
        <v>1</v>
      </c>
      <c r="O276">
        <v>2</v>
      </c>
      <c r="P276">
        <v>66.94</v>
      </c>
      <c r="Q276">
        <f t="shared" si="34"/>
        <v>9.0000000000003411E-2</v>
      </c>
    </row>
    <row r="277" spans="1:21" x14ac:dyDescent="0.35">
      <c r="A277" s="2">
        <v>45687</v>
      </c>
      <c r="B277">
        <v>0.73000000000000398</v>
      </c>
      <c r="C277" s="2"/>
      <c r="E277">
        <v>3</v>
      </c>
      <c r="F277">
        <v>0</v>
      </c>
      <c r="G277">
        <v>45</v>
      </c>
      <c r="H277">
        <v>6</v>
      </c>
      <c r="I277">
        <f t="shared" si="29"/>
        <v>45.1</v>
      </c>
      <c r="J277">
        <v>0</v>
      </c>
      <c r="K277">
        <v>46</v>
      </c>
      <c r="L277">
        <v>12</v>
      </c>
      <c r="M277">
        <f t="shared" si="30"/>
        <v>46.2</v>
      </c>
      <c r="N277">
        <f t="shared" si="31"/>
        <v>1.1000000000000014</v>
      </c>
      <c r="O277">
        <v>3</v>
      </c>
      <c r="P277">
        <v>67.67</v>
      </c>
      <c r="Q277">
        <f t="shared" si="34"/>
        <v>0.73000000000000398</v>
      </c>
    </row>
    <row r="278" spans="1:21" x14ac:dyDescent="0.35">
      <c r="A278" s="2">
        <v>45687</v>
      </c>
      <c r="B278">
        <v>0.48999999999999488</v>
      </c>
      <c r="C278" s="2"/>
      <c r="E278">
        <v>3</v>
      </c>
      <c r="F278">
        <v>0</v>
      </c>
      <c r="G278">
        <v>46</v>
      </c>
      <c r="H278">
        <v>41</v>
      </c>
      <c r="I278">
        <f t="shared" si="29"/>
        <v>46.68333333333333</v>
      </c>
      <c r="J278">
        <v>0</v>
      </c>
      <c r="K278">
        <v>46</v>
      </c>
      <c r="L278">
        <v>58</v>
      </c>
      <c r="M278">
        <f t="shared" si="30"/>
        <v>46.966666666666669</v>
      </c>
      <c r="N278">
        <f t="shared" si="31"/>
        <v>0.28333333333333854</v>
      </c>
      <c r="O278">
        <v>3</v>
      </c>
      <c r="P278">
        <v>68.16</v>
      </c>
      <c r="Q278">
        <f t="shared" si="34"/>
        <v>0.48999999999999488</v>
      </c>
    </row>
    <row r="279" spans="1:21" x14ac:dyDescent="0.35">
      <c r="A279" s="2">
        <v>45687</v>
      </c>
      <c r="B279">
        <v>0.46999999999999886</v>
      </c>
      <c r="C279" s="2"/>
      <c r="E279">
        <v>2</v>
      </c>
      <c r="F279">
        <v>0</v>
      </c>
      <c r="G279">
        <v>47</v>
      </c>
      <c r="H279">
        <v>10</v>
      </c>
      <c r="I279">
        <f t="shared" si="29"/>
        <v>47.166666666666664</v>
      </c>
      <c r="J279">
        <v>0</v>
      </c>
      <c r="K279">
        <v>48</v>
      </c>
      <c r="L279">
        <v>8</v>
      </c>
      <c r="M279">
        <f t="shared" si="30"/>
        <v>48.133333333333333</v>
      </c>
      <c r="N279">
        <f t="shared" si="31"/>
        <v>0.96666666666666856</v>
      </c>
      <c r="O279">
        <v>2</v>
      </c>
      <c r="P279">
        <v>68.63</v>
      </c>
      <c r="Q279">
        <f t="shared" si="34"/>
        <v>0.46999999999999886</v>
      </c>
    </row>
    <row r="280" spans="1:21" x14ac:dyDescent="0.35">
      <c r="A280" s="2">
        <v>45687</v>
      </c>
      <c r="B280">
        <v>0.29000000000000625</v>
      </c>
      <c r="C280" s="2"/>
      <c r="E280">
        <v>2</v>
      </c>
      <c r="F280">
        <v>0</v>
      </c>
      <c r="G280">
        <v>48</v>
      </c>
      <c r="H280">
        <v>23</v>
      </c>
      <c r="I280">
        <f t="shared" si="29"/>
        <v>48.383333333333333</v>
      </c>
      <c r="J280">
        <v>0</v>
      </c>
      <c r="K280">
        <v>49</v>
      </c>
      <c r="L280">
        <v>2</v>
      </c>
      <c r="M280">
        <f t="shared" si="30"/>
        <v>49.033333333333331</v>
      </c>
      <c r="N280">
        <f t="shared" si="31"/>
        <v>0.64999999999999858</v>
      </c>
      <c r="O280">
        <v>2</v>
      </c>
      <c r="P280">
        <v>68.92</v>
      </c>
      <c r="Q280">
        <f t="shared" si="34"/>
        <v>0.29000000000000625</v>
      </c>
    </row>
    <row r="281" spans="1:21" x14ac:dyDescent="0.35">
      <c r="A281" s="2">
        <v>45687</v>
      </c>
      <c r="B281">
        <v>1.1799999999999926</v>
      </c>
      <c r="C281" s="2"/>
      <c r="E281">
        <v>3</v>
      </c>
      <c r="F281">
        <v>0</v>
      </c>
      <c r="G281">
        <v>50</v>
      </c>
      <c r="H281">
        <v>13</v>
      </c>
      <c r="I281">
        <f t="shared" si="29"/>
        <v>50.216666666666669</v>
      </c>
      <c r="J281">
        <v>0</v>
      </c>
      <c r="K281">
        <v>51</v>
      </c>
      <c r="L281">
        <v>16</v>
      </c>
      <c r="M281">
        <f t="shared" si="30"/>
        <v>51.266666666666666</v>
      </c>
      <c r="N281">
        <f t="shared" si="31"/>
        <v>1.0499999999999972</v>
      </c>
      <c r="O281">
        <v>3</v>
      </c>
      <c r="P281">
        <v>70.099999999999994</v>
      </c>
      <c r="Q281">
        <f t="shared" si="34"/>
        <v>1.1799999999999926</v>
      </c>
    </row>
    <row r="282" spans="1:21" x14ac:dyDescent="0.35">
      <c r="A282" s="2">
        <v>45687</v>
      </c>
      <c r="B282">
        <v>0.26000000000000512</v>
      </c>
      <c r="C282" s="2"/>
      <c r="E282">
        <v>2</v>
      </c>
      <c r="F282">
        <v>0</v>
      </c>
      <c r="G282">
        <v>51</v>
      </c>
      <c r="H282">
        <v>30</v>
      </c>
      <c r="I282">
        <f t="shared" si="29"/>
        <v>51.5</v>
      </c>
      <c r="J282">
        <v>0</v>
      </c>
      <c r="K282">
        <v>52</v>
      </c>
      <c r="L282">
        <v>20</v>
      </c>
      <c r="M282">
        <f t="shared" si="30"/>
        <v>52.333333333333336</v>
      </c>
      <c r="N282">
        <f t="shared" si="31"/>
        <v>0.8333333333333357</v>
      </c>
      <c r="O282">
        <v>2</v>
      </c>
      <c r="P282">
        <v>70.36</v>
      </c>
      <c r="Q282">
        <f t="shared" si="34"/>
        <v>0.26000000000000512</v>
      </c>
    </row>
    <row r="283" spans="1:21" x14ac:dyDescent="0.35">
      <c r="A283" s="2">
        <v>45687</v>
      </c>
      <c r="B283">
        <v>3.0000000000001137E-2</v>
      </c>
      <c r="C283" s="2"/>
      <c r="E283">
        <v>1</v>
      </c>
      <c r="F283">
        <v>0</v>
      </c>
      <c r="G283">
        <v>58</v>
      </c>
      <c r="H283">
        <v>49</v>
      </c>
      <c r="I283">
        <f t="shared" si="29"/>
        <v>58.81666666666667</v>
      </c>
      <c r="J283">
        <v>0</v>
      </c>
      <c r="K283">
        <v>59</v>
      </c>
      <c r="L283">
        <v>3</v>
      </c>
      <c r="M283">
        <f t="shared" si="30"/>
        <v>59.05</v>
      </c>
      <c r="N283">
        <f t="shared" si="31"/>
        <v>0.23333333333332718</v>
      </c>
      <c r="O283">
        <v>1</v>
      </c>
      <c r="P283">
        <v>70.39</v>
      </c>
      <c r="Q283">
        <f t="shared" si="34"/>
        <v>3.0000000000001137E-2</v>
      </c>
    </row>
    <row r="284" spans="1:21" x14ac:dyDescent="0.35">
      <c r="A284" s="2">
        <v>45687</v>
      </c>
      <c r="B284">
        <v>0.62999999999999545</v>
      </c>
      <c r="C284" s="2"/>
      <c r="E284">
        <v>3</v>
      </c>
      <c r="F284">
        <v>0</v>
      </c>
      <c r="G284">
        <v>0</v>
      </c>
      <c r="H284">
        <v>0</v>
      </c>
      <c r="I284">
        <f t="shared" si="29"/>
        <v>0</v>
      </c>
      <c r="J284">
        <v>0</v>
      </c>
      <c r="K284">
        <v>0</v>
      </c>
      <c r="L284">
        <v>57</v>
      </c>
      <c r="M284">
        <f t="shared" si="30"/>
        <v>0.95</v>
      </c>
      <c r="N284">
        <f t="shared" si="31"/>
        <v>0.95</v>
      </c>
      <c r="O284">
        <v>3</v>
      </c>
      <c r="P284">
        <v>71.02</v>
      </c>
      <c r="Q284">
        <f t="shared" si="34"/>
        <v>0.62999999999999545</v>
      </c>
    </row>
    <row r="285" spans="1:21" x14ac:dyDescent="0.35">
      <c r="A285" s="2">
        <v>45687</v>
      </c>
      <c r="B285">
        <v>1.25</v>
      </c>
      <c r="C285" s="2"/>
      <c r="E285">
        <v>2</v>
      </c>
      <c r="F285">
        <v>0</v>
      </c>
      <c r="G285">
        <v>1</v>
      </c>
      <c r="H285">
        <v>0</v>
      </c>
      <c r="I285">
        <f t="shared" si="29"/>
        <v>1</v>
      </c>
      <c r="J285">
        <v>0</v>
      </c>
      <c r="K285">
        <v>1</v>
      </c>
      <c r="L285">
        <v>58</v>
      </c>
      <c r="M285">
        <f t="shared" si="30"/>
        <v>1.9666666666666668</v>
      </c>
      <c r="N285">
        <f t="shared" si="31"/>
        <v>0.96666666666666679</v>
      </c>
      <c r="O285">
        <v>2</v>
      </c>
      <c r="P285">
        <v>72.27</v>
      </c>
      <c r="Q285">
        <f t="shared" si="34"/>
        <v>1.25</v>
      </c>
    </row>
    <row r="286" spans="1:21" x14ac:dyDescent="0.35">
      <c r="A286" s="2">
        <v>45687</v>
      </c>
      <c r="B286">
        <v>0.81000000000000227</v>
      </c>
      <c r="C286" s="2"/>
      <c r="E286">
        <v>3</v>
      </c>
      <c r="F286">
        <v>0</v>
      </c>
      <c r="G286">
        <v>2</v>
      </c>
      <c r="H286">
        <v>3</v>
      </c>
      <c r="I286">
        <f t="shared" si="29"/>
        <v>2.0499999999999998</v>
      </c>
      <c r="J286">
        <v>0</v>
      </c>
      <c r="K286">
        <v>2</v>
      </c>
      <c r="L286">
        <v>7</v>
      </c>
      <c r="M286">
        <f t="shared" si="30"/>
        <v>2.1166666666666667</v>
      </c>
      <c r="N286">
        <f t="shared" si="31"/>
        <v>6.6666666666666874E-2</v>
      </c>
      <c r="O286">
        <v>3</v>
      </c>
      <c r="P286">
        <v>73.08</v>
      </c>
      <c r="Q286">
        <f t="shared" si="34"/>
        <v>0.81000000000000227</v>
      </c>
    </row>
    <row r="287" spans="1:21" x14ac:dyDescent="0.35">
      <c r="A287" s="2">
        <v>45687</v>
      </c>
      <c r="B287">
        <v>9.0000000000003411E-2</v>
      </c>
      <c r="C287" s="2"/>
      <c r="E287">
        <v>2</v>
      </c>
      <c r="F287">
        <v>0</v>
      </c>
      <c r="G287">
        <v>2</v>
      </c>
      <c r="H287">
        <v>7</v>
      </c>
      <c r="I287">
        <f t="shared" si="29"/>
        <v>2.1166666666666667</v>
      </c>
      <c r="J287">
        <v>0</v>
      </c>
      <c r="K287">
        <v>2</v>
      </c>
      <c r="L287">
        <v>27</v>
      </c>
      <c r="M287">
        <f t="shared" si="30"/>
        <v>2.4500000000000002</v>
      </c>
      <c r="N287">
        <f t="shared" si="31"/>
        <v>0.33333333333333348</v>
      </c>
      <c r="O287">
        <v>2</v>
      </c>
      <c r="P287">
        <v>73.17</v>
      </c>
      <c r="Q287">
        <f t="shared" si="34"/>
        <v>9.0000000000003411E-2</v>
      </c>
    </row>
    <row r="288" spans="1:21" x14ac:dyDescent="0.35">
      <c r="A288" s="2">
        <v>45687</v>
      </c>
      <c r="B288">
        <v>0.25</v>
      </c>
      <c r="C288" s="2"/>
      <c r="E288">
        <v>2</v>
      </c>
      <c r="F288">
        <v>0</v>
      </c>
      <c r="G288">
        <v>2</v>
      </c>
      <c r="H288">
        <v>35</v>
      </c>
      <c r="I288">
        <f t="shared" si="29"/>
        <v>2.5833333333333335</v>
      </c>
      <c r="J288">
        <v>0</v>
      </c>
      <c r="K288">
        <v>2</v>
      </c>
      <c r="L288">
        <v>48</v>
      </c>
      <c r="M288">
        <f t="shared" si="30"/>
        <v>2.8</v>
      </c>
      <c r="N288">
        <f t="shared" si="31"/>
        <v>0.21666666666666634</v>
      </c>
      <c r="O288">
        <v>2</v>
      </c>
      <c r="P288">
        <v>73.42</v>
      </c>
      <c r="Q288">
        <f t="shared" si="34"/>
        <v>0.25</v>
      </c>
    </row>
    <row r="289" spans="1:17" x14ac:dyDescent="0.35">
      <c r="A289" s="2">
        <v>45687</v>
      </c>
      <c r="B289">
        <v>3.9999999999992042E-2</v>
      </c>
      <c r="C289" s="2"/>
      <c r="E289">
        <v>2</v>
      </c>
      <c r="F289">
        <v>0</v>
      </c>
      <c r="G289">
        <v>3</v>
      </c>
      <c r="H289">
        <v>24</v>
      </c>
      <c r="I289">
        <f t="shared" si="29"/>
        <v>3.4</v>
      </c>
      <c r="J289">
        <v>0</v>
      </c>
      <c r="K289">
        <v>3</v>
      </c>
      <c r="L289">
        <v>47</v>
      </c>
      <c r="M289">
        <f t="shared" si="30"/>
        <v>3.7833333333333332</v>
      </c>
      <c r="N289">
        <f t="shared" si="31"/>
        <v>0.3833333333333333</v>
      </c>
      <c r="O289">
        <v>2</v>
      </c>
      <c r="P289">
        <v>73.459999999999994</v>
      </c>
      <c r="Q289">
        <f t="shared" si="34"/>
        <v>3.9999999999992042E-2</v>
      </c>
    </row>
    <row r="290" spans="1:17" x14ac:dyDescent="0.35">
      <c r="A290" s="2">
        <v>45687</v>
      </c>
      <c r="B290">
        <v>6.0000000000002274E-2</v>
      </c>
      <c r="C290" s="2"/>
      <c r="E290">
        <v>2</v>
      </c>
      <c r="F290">
        <v>0</v>
      </c>
      <c r="G290">
        <v>4</v>
      </c>
      <c r="H290">
        <v>27</v>
      </c>
      <c r="I290">
        <f t="shared" si="29"/>
        <v>4.45</v>
      </c>
      <c r="J290">
        <v>0</v>
      </c>
      <c r="K290">
        <v>4</v>
      </c>
      <c r="L290">
        <v>47</v>
      </c>
      <c r="M290">
        <f t="shared" si="30"/>
        <v>4.7833333333333332</v>
      </c>
      <c r="N290">
        <f t="shared" si="31"/>
        <v>0.33333333333333304</v>
      </c>
      <c r="O290">
        <v>2</v>
      </c>
      <c r="P290">
        <v>73.52</v>
      </c>
      <c r="Q290">
        <f t="shared" si="34"/>
        <v>6.0000000000002274E-2</v>
      </c>
    </row>
    <row r="291" spans="1:17" x14ac:dyDescent="0.35">
      <c r="A291" s="2">
        <v>45687</v>
      </c>
      <c r="B291">
        <v>0.90000000000000568</v>
      </c>
      <c r="C291" s="2"/>
      <c r="E291">
        <v>3</v>
      </c>
      <c r="F291">
        <v>0</v>
      </c>
      <c r="G291">
        <v>5</v>
      </c>
      <c r="H291">
        <v>2</v>
      </c>
      <c r="I291">
        <f t="shared" si="29"/>
        <v>5.0333333333333332</v>
      </c>
      <c r="J291">
        <v>0</v>
      </c>
      <c r="K291">
        <v>5</v>
      </c>
      <c r="L291">
        <v>32</v>
      </c>
      <c r="M291">
        <f t="shared" si="30"/>
        <v>5.5333333333333332</v>
      </c>
      <c r="N291">
        <f t="shared" si="31"/>
        <v>0.5</v>
      </c>
      <c r="O291">
        <v>3</v>
      </c>
      <c r="P291">
        <v>74.42</v>
      </c>
      <c r="Q291">
        <f t="shared" si="34"/>
        <v>0.90000000000000568</v>
      </c>
    </row>
    <row r="292" spans="1:17" x14ac:dyDescent="0.35">
      <c r="A292" s="2">
        <v>45687</v>
      </c>
      <c r="B292">
        <v>0.85999999999999943</v>
      </c>
      <c r="C292" s="2"/>
      <c r="E292">
        <v>3</v>
      </c>
      <c r="F292">
        <v>0</v>
      </c>
      <c r="G292">
        <v>5</v>
      </c>
      <c r="H292">
        <v>41</v>
      </c>
      <c r="I292">
        <f t="shared" si="29"/>
        <v>5.6833333333333336</v>
      </c>
      <c r="J292">
        <v>0</v>
      </c>
      <c r="K292">
        <v>6</v>
      </c>
      <c r="L292">
        <v>35</v>
      </c>
      <c r="M292">
        <f t="shared" si="30"/>
        <v>6.583333333333333</v>
      </c>
      <c r="N292">
        <f t="shared" si="31"/>
        <v>0.89999999999999947</v>
      </c>
      <c r="O292">
        <v>3</v>
      </c>
      <c r="P292">
        <v>75.28</v>
      </c>
      <c r="Q292">
        <f t="shared" si="34"/>
        <v>0.85999999999999943</v>
      </c>
    </row>
    <row r="293" spans="1:17" x14ac:dyDescent="0.35">
      <c r="A293" s="2">
        <v>45687</v>
      </c>
      <c r="B293">
        <v>0.35999999999999943</v>
      </c>
      <c r="C293" s="2"/>
      <c r="E293">
        <v>3</v>
      </c>
      <c r="F293">
        <v>0</v>
      </c>
      <c r="G293">
        <v>6</v>
      </c>
      <c r="H293">
        <v>35</v>
      </c>
      <c r="I293">
        <f t="shared" si="29"/>
        <v>6.583333333333333</v>
      </c>
      <c r="J293">
        <v>0</v>
      </c>
      <c r="K293">
        <v>7</v>
      </c>
      <c r="L293">
        <v>5</v>
      </c>
      <c r="M293">
        <f t="shared" si="30"/>
        <v>7.083333333333333</v>
      </c>
      <c r="N293">
        <f t="shared" si="31"/>
        <v>0.5</v>
      </c>
      <c r="O293">
        <v>3</v>
      </c>
      <c r="P293">
        <v>75.64</v>
      </c>
      <c r="Q293">
        <f t="shared" si="34"/>
        <v>0.35999999999999943</v>
      </c>
    </row>
    <row r="294" spans="1:17" x14ac:dyDescent="0.35">
      <c r="A294" s="2">
        <v>45687</v>
      </c>
      <c r="B294">
        <v>0.14000000000000057</v>
      </c>
      <c r="C294" s="2"/>
      <c r="E294">
        <v>3</v>
      </c>
      <c r="F294">
        <v>0</v>
      </c>
      <c r="G294">
        <v>7</v>
      </c>
      <c r="H294">
        <v>5</v>
      </c>
      <c r="I294">
        <f t="shared" si="29"/>
        <v>7.083333333333333</v>
      </c>
      <c r="J294">
        <v>0</v>
      </c>
      <c r="K294">
        <v>7</v>
      </c>
      <c r="L294">
        <v>26</v>
      </c>
      <c r="M294">
        <f t="shared" si="30"/>
        <v>7.4333333333333336</v>
      </c>
      <c r="N294">
        <f t="shared" si="31"/>
        <v>0.35000000000000053</v>
      </c>
      <c r="O294">
        <v>3</v>
      </c>
      <c r="P294">
        <v>75.78</v>
      </c>
      <c r="Q294">
        <f t="shared" si="34"/>
        <v>0.14000000000000057</v>
      </c>
    </row>
    <row r="295" spans="1:17" x14ac:dyDescent="0.35">
      <c r="A295" s="2">
        <v>45687</v>
      </c>
      <c r="B295">
        <v>0.48999999999999488</v>
      </c>
      <c r="C295" s="2"/>
      <c r="E295">
        <v>4</v>
      </c>
      <c r="F295">
        <v>0</v>
      </c>
      <c r="G295">
        <v>7</v>
      </c>
      <c r="H295">
        <v>26</v>
      </c>
      <c r="I295">
        <f t="shared" si="29"/>
        <v>7.4333333333333336</v>
      </c>
      <c r="J295">
        <v>0</v>
      </c>
      <c r="K295">
        <v>8</v>
      </c>
      <c r="L295">
        <v>16</v>
      </c>
      <c r="M295">
        <f t="shared" si="30"/>
        <v>8.2666666666666675</v>
      </c>
      <c r="N295">
        <f t="shared" si="31"/>
        <v>0.83333333333333393</v>
      </c>
      <c r="O295">
        <v>4</v>
      </c>
      <c r="P295">
        <v>76.27</v>
      </c>
      <c r="Q295">
        <f t="shared" si="34"/>
        <v>0.48999999999999488</v>
      </c>
    </row>
    <row r="296" spans="1:17" x14ac:dyDescent="0.35">
      <c r="A296" s="2">
        <v>45687</v>
      </c>
      <c r="B296">
        <v>0.53000000000000114</v>
      </c>
      <c r="C296" s="2"/>
      <c r="E296">
        <v>3</v>
      </c>
      <c r="F296">
        <v>0</v>
      </c>
      <c r="G296">
        <v>8</v>
      </c>
      <c r="H296">
        <v>48</v>
      </c>
      <c r="I296">
        <f t="shared" si="29"/>
        <v>8.8000000000000007</v>
      </c>
      <c r="J296">
        <v>0</v>
      </c>
      <c r="K296">
        <v>9</v>
      </c>
      <c r="L296">
        <v>23</v>
      </c>
      <c r="M296">
        <f t="shared" si="30"/>
        <v>9.3833333333333329</v>
      </c>
      <c r="N296">
        <f t="shared" si="31"/>
        <v>0.58333333333333215</v>
      </c>
      <c r="O296">
        <v>3</v>
      </c>
      <c r="P296">
        <v>76.8</v>
      </c>
      <c r="Q296">
        <f t="shared" si="34"/>
        <v>0.53000000000000114</v>
      </c>
    </row>
    <row r="297" spans="1:17" x14ac:dyDescent="0.35">
      <c r="A297" s="2">
        <v>45687</v>
      </c>
      <c r="B297">
        <v>0.23000000000000398</v>
      </c>
      <c r="C297" s="2"/>
      <c r="E297">
        <v>3</v>
      </c>
      <c r="F297">
        <v>0</v>
      </c>
      <c r="G297">
        <v>9</v>
      </c>
      <c r="H297">
        <v>23</v>
      </c>
      <c r="I297">
        <f t="shared" si="29"/>
        <v>9.3833333333333329</v>
      </c>
      <c r="J297">
        <v>0</v>
      </c>
      <c r="K297">
        <v>9</v>
      </c>
      <c r="L297">
        <v>45</v>
      </c>
      <c r="M297">
        <f t="shared" si="30"/>
        <v>9.75</v>
      </c>
      <c r="N297">
        <f t="shared" si="31"/>
        <v>0.36666666666666714</v>
      </c>
      <c r="O297">
        <v>3</v>
      </c>
      <c r="P297">
        <v>77.03</v>
      </c>
      <c r="Q297">
        <f t="shared" si="34"/>
        <v>0.23000000000000398</v>
      </c>
    </row>
    <row r="298" spans="1:17" x14ac:dyDescent="0.35">
      <c r="A298" s="2">
        <v>45687</v>
      </c>
      <c r="B298">
        <v>0.31000000000000227</v>
      </c>
      <c r="C298" s="2"/>
      <c r="E298">
        <v>3</v>
      </c>
      <c r="F298">
        <v>0</v>
      </c>
      <c r="G298">
        <v>9</v>
      </c>
      <c r="H298">
        <v>52</v>
      </c>
      <c r="I298">
        <f t="shared" si="29"/>
        <v>9.8666666666666671</v>
      </c>
      <c r="J298">
        <v>0</v>
      </c>
      <c r="K298">
        <v>10</v>
      </c>
      <c r="L298">
        <v>22</v>
      </c>
      <c r="M298">
        <f t="shared" si="30"/>
        <v>10.366666666666667</v>
      </c>
      <c r="N298">
        <f t="shared" si="31"/>
        <v>0.5</v>
      </c>
      <c r="O298">
        <v>3</v>
      </c>
      <c r="P298">
        <v>77.34</v>
      </c>
      <c r="Q298">
        <f t="shared" si="34"/>
        <v>0.31000000000000227</v>
      </c>
    </row>
    <row r="299" spans="1:17" x14ac:dyDescent="0.35">
      <c r="A299" s="2">
        <v>45687</v>
      </c>
      <c r="B299">
        <v>0.32999999999999829</v>
      </c>
      <c r="C299" s="2"/>
      <c r="E299">
        <v>3</v>
      </c>
      <c r="F299">
        <v>0</v>
      </c>
      <c r="G299">
        <v>10</v>
      </c>
      <c r="H299">
        <v>22</v>
      </c>
      <c r="I299">
        <f t="shared" si="29"/>
        <v>10.366666666666667</v>
      </c>
      <c r="J299">
        <v>0</v>
      </c>
      <c r="K299">
        <v>10</v>
      </c>
      <c r="L299">
        <v>40</v>
      </c>
      <c r="M299">
        <f t="shared" si="30"/>
        <v>10.666666666666666</v>
      </c>
      <c r="N299">
        <f t="shared" si="31"/>
        <v>0.29999999999999893</v>
      </c>
      <c r="O299">
        <v>3</v>
      </c>
      <c r="P299">
        <v>77.67</v>
      </c>
      <c r="Q299">
        <f t="shared" si="34"/>
        <v>0.32999999999999829</v>
      </c>
    </row>
    <row r="300" spans="1:17" x14ac:dyDescent="0.35">
      <c r="A300" s="2">
        <v>45687</v>
      </c>
      <c r="B300">
        <v>7.9999999999998295E-2</v>
      </c>
      <c r="C300" s="2"/>
      <c r="E300">
        <v>2</v>
      </c>
      <c r="F300">
        <v>0</v>
      </c>
      <c r="G300">
        <v>10</v>
      </c>
      <c r="H300">
        <v>40</v>
      </c>
      <c r="I300">
        <f t="shared" si="29"/>
        <v>10.666666666666666</v>
      </c>
      <c r="J300">
        <v>0</v>
      </c>
      <c r="K300">
        <v>11</v>
      </c>
      <c r="L300">
        <v>32</v>
      </c>
      <c r="M300">
        <f t="shared" si="30"/>
        <v>11.533333333333333</v>
      </c>
      <c r="N300">
        <f t="shared" si="31"/>
        <v>0.86666666666666714</v>
      </c>
      <c r="O300">
        <v>2</v>
      </c>
      <c r="P300">
        <v>77.75</v>
      </c>
      <c r="Q300">
        <f t="shared" si="34"/>
        <v>7.9999999999998295E-2</v>
      </c>
    </row>
    <row r="301" spans="1:17" x14ac:dyDescent="0.35">
      <c r="A301" s="2">
        <v>45687</v>
      </c>
      <c r="B301">
        <v>0.15000000000000568</v>
      </c>
      <c r="C301" s="2"/>
      <c r="E301">
        <v>2</v>
      </c>
      <c r="F301">
        <v>0</v>
      </c>
      <c r="G301">
        <v>11</v>
      </c>
      <c r="H301">
        <v>32</v>
      </c>
      <c r="I301">
        <f t="shared" si="29"/>
        <v>11.533333333333333</v>
      </c>
      <c r="J301">
        <v>0</v>
      </c>
      <c r="K301">
        <v>11</v>
      </c>
      <c r="L301">
        <v>59</v>
      </c>
      <c r="M301">
        <f t="shared" si="30"/>
        <v>11.983333333333333</v>
      </c>
      <c r="N301">
        <f t="shared" si="31"/>
        <v>0.44999999999999929</v>
      </c>
      <c r="O301">
        <v>2</v>
      </c>
      <c r="P301">
        <v>77.900000000000006</v>
      </c>
      <c r="Q301">
        <f t="shared" si="34"/>
        <v>0.15000000000000568</v>
      </c>
    </row>
    <row r="302" spans="1:17" x14ac:dyDescent="0.35">
      <c r="A302" s="2">
        <v>45687</v>
      </c>
      <c r="B302">
        <v>0.40999999999999659</v>
      </c>
      <c r="C302" s="2"/>
      <c r="E302">
        <v>3</v>
      </c>
      <c r="F302">
        <v>0</v>
      </c>
      <c r="G302">
        <v>12</v>
      </c>
      <c r="H302">
        <v>7</v>
      </c>
      <c r="I302">
        <f t="shared" si="29"/>
        <v>12.116666666666667</v>
      </c>
      <c r="J302">
        <v>0</v>
      </c>
      <c r="K302">
        <v>12</v>
      </c>
      <c r="L302">
        <v>31</v>
      </c>
      <c r="M302">
        <f t="shared" si="30"/>
        <v>12.516666666666667</v>
      </c>
      <c r="N302">
        <f t="shared" si="31"/>
        <v>0.40000000000000036</v>
      </c>
      <c r="O302">
        <v>3</v>
      </c>
      <c r="P302">
        <v>78.31</v>
      </c>
      <c r="Q302">
        <f t="shared" si="34"/>
        <v>0.40999999999999659</v>
      </c>
    </row>
    <row r="303" spans="1:17" x14ac:dyDescent="0.35">
      <c r="A303" s="2">
        <v>45687</v>
      </c>
      <c r="B303">
        <v>0.14000000000000057</v>
      </c>
      <c r="C303" s="2"/>
      <c r="E303">
        <v>2</v>
      </c>
      <c r="F303">
        <v>0</v>
      </c>
      <c r="G303">
        <v>12</v>
      </c>
      <c r="H303">
        <v>31</v>
      </c>
      <c r="I303">
        <f t="shared" si="29"/>
        <v>12.516666666666667</v>
      </c>
      <c r="J303">
        <v>0</v>
      </c>
      <c r="K303">
        <v>12</v>
      </c>
      <c r="L303">
        <v>58</v>
      </c>
      <c r="M303">
        <f t="shared" si="30"/>
        <v>12.966666666666667</v>
      </c>
      <c r="N303">
        <f t="shared" si="31"/>
        <v>0.44999999999999929</v>
      </c>
      <c r="O303">
        <v>2</v>
      </c>
      <c r="P303">
        <v>78.45</v>
      </c>
      <c r="Q303">
        <f t="shared" si="34"/>
        <v>0.14000000000000057</v>
      </c>
    </row>
    <row r="304" spans="1:17" x14ac:dyDescent="0.35">
      <c r="A304" s="2">
        <v>45687</v>
      </c>
      <c r="B304">
        <v>0.39000000000000057</v>
      </c>
      <c r="C304" s="2"/>
      <c r="E304">
        <v>4</v>
      </c>
      <c r="F304">
        <v>0</v>
      </c>
      <c r="G304">
        <v>13</v>
      </c>
      <c r="H304">
        <v>20</v>
      </c>
      <c r="I304">
        <f t="shared" si="29"/>
        <v>13.333333333333334</v>
      </c>
      <c r="J304">
        <v>0</v>
      </c>
      <c r="K304">
        <v>14</v>
      </c>
      <c r="L304">
        <v>52</v>
      </c>
      <c r="M304">
        <f t="shared" si="30"/>
        <v>14.866666666666667</v>
      </c>
      <c r="N304">
        <f t="shared" si="31"/>
        <v>1.5333333333333332</v>
      </c>
      <c r="O304">
        <v>4</v>
      </c>
      <c r="P304">
        <v>78.84</v>
      </c>
      <c r="Q304">
        <f t="shared" si="34"/>
        <v>0.39000000000000057</v>
      </c>
    </row>
    <row r="305" spans="1:17" x14ac:dyDescent="0.35">
      <c r="A305" s="2">
        <v>45687</v>
      </c>
      <c r="B305">
        <v>0.60999999999999943</v>
      </c>
      <c r="C305" s="2"/>
      <c r="E305">
        <v>4</v>
      </c>
      <c r="F305">
        <v>0</v>
      </c>
      <c r="G305">
        <v>14</v>
      </c>
      <c r="H305">
        <v>52</v>
      </c>
      <c r="I305">
        <f t="shared" si="29"/>
        <v>14.866666666666667</v>
      </c>
      <c r="J305">
        <v>0</v>
      </c>
      <c r="K305">
        <v>15</v>
      </c>
      <c r="L305">
        <v>26</v>
      </c>
      <c r="M305">
        <f t="shared" si="30"/>
        <v>15.433333333333334</v>
      </c>
      <c r="N305">
        <f t="shared" si="31"/>
        <v>0.56666666666666643</v>
      </c>
      <c r="O305">
        <v>4</v>
      </c>
      <c r="P305">
        <v>79.45</v>
      </c>
      <c r="Q305">
        <f t="shared" si="34"/>
        <v>0.60999999999999943</v>
      </c>
    </row>
    <row r="306" spans="1:17" x14ac:dyDescent="0.35">
      <c r="A306" s="2">
        <v>45687</v>
      </c>
      <c r="B306">
        <v>3.9999999999992042E-2</v>
      </c>
      <c r="C306" s="2"/>
      <c r="E306">
        <v>2</v>
      </c>
      <c r="F306">
        <v>0</v>
      </c>
      <c r="G306">
        <v>15</v>
      </c>
      <c r="H306">
        <v>26</v>
      </c>
      <c r="I306">
        <f t="shared" si="29"/>
        <v>15.433333333333334</v>
      </c>
      <c r="J306">
        <v>0</v>
      </c>
      <c r="K306">
        <v>15</v>
      </c>
      <c r="L306">
        <v>47</v>
      </c>
      <c r="M306">
        <f t="shared" si="30"/>
        <v>15.783333333333333</v>
      </c>
      <c r="N306">
        <f t="shared" si="31"/>
        <v>0.34999999999999964</v>
      </c>
      <c r="O306">
        <v>2</v>
      </c>
      <c r="P306">
        <v>79.489999999999995</v>
      </c>
      <c r="Q306">
        <f t="shared" si="34"/>
        <v>3.9999999999992042E-2</v>
      </c>
    </row>
    <row r="307" spans="1:17" x14ac:dyDescent="0.35">
      <c r="A307" s="2">
        <v>45687</v>
      </c>
      <c r="B307">
        <v>9.0000000000003411E-2</v>
      </c>
      <c r="C307" s="2"/>
      <c r="E307">
        <v>3</v>
      </c>
      <c r="F307">
        <v>0</v>
      </c>
      <c r="G307">
        <v>15</v>
      </c>
      <c r="H307">
        <v>47</v>
      </c>
      <c r="I307">
        <f t="shared" si="29"/>
        <v>15.783333333333333</v>
      </c>
      <c r="J307">
        <v>0</v>
      </c>
      <c r="K307">
        <v>16</v>
      </c>
      <c r="L307">
        <v>24</v>
      </c>
      <c r="M307">
        <f t="shared" si="30"/>
        <v>16.399999999999999</v>
      </c>
      <c r="N307">
        <f t="shared" si="31"/>
        <v>0.61666666666666536</v>
      </c>
      <c r="O307">
        <v>3</v>
      </c>
      <c r="P307">
        <v>79.58</v>
      </c>
      <c r="Q307">
        <f t="shared" si="34"/>
        <v>9.0000000000003411E-2</v>
      </c>
    </row>
    <row r="308" spans="1:17" x14ac:dyDescent="0.35">
      <c r="A308" s="2">
        <v>45687</v>
      </c>
      <c r="B308">
        <v>0.18999999999999773</v>
      </c>
      <c r="C308" s="2"/>
      <c r="E308">
        <v>2</v>
      </c>
      <c r="F308">
        <v>0</v>
      </c>
      <c r="G308">
        <v>16</v>
      </c>
      <c r="H308">
        <v>33</v>
      </c>
      <c r="I308">
        <f t="shared" si="29"/>
        <v>16.55</v>
      </c>
      <c r="J308">
        <v>0</v>
      </c>
      <c r="K308">
        <v>16</v>
      </c>
      <c r="L308">
        <v>51</v>
      </c>
      <c r="M308">
        <f t="shared" si="30"/>
        <v>16.850000000000001</v>
      </c>
      <c r="N308">
        <f t="shared" si="31"/>
        <v>0.30000000000000071</v>
      </c>
      <c r="O308">
        <v>2</v>
      </c>
      <c r="P308">
        <v>79.77</v>
      </c>
      <c r="Q308">
        <f t="shared" si="34"/>
        <v>0.18999999999999773</v>
      </c>
    </row>
    <row r="309" spans="1:17" x14ac:dyDescent="0.35">
      <c r="A309" s="2">
        <v>45687</v>
      </c>
      <c r="B309">
        <v>0.4100000000000108</v>
      </c>
      <c r="C309" s="2"/>
      <c r="E309">
        <v>3</v>
      </c>
      <c r="F309">
        <v>0</v>
      </c>
      <c r="G309">
        <v>16</v>
      </c>
      <c r="H309">
        <v>51</v>
      </c>
      <c r="I309">
        <f t="shared" si="29"/>
        <v>16.850000000000001</v>
      </c>
      <c r="J309">
        <v>0</v>
      </c>
      <c r="K309">
        <v>17</v>
      </c>
      <c r="L309">
        <v>38</v>
      </c>
      <c r="M309">
        <f t="shared" si="30"/>
        <v>17.633333333333333</v>
      </c>
      <c r="N309">
        <f t="shared" si="31"/>
        <v>0.78333333333333144</v>
      </c>
      <c r="O309">
        <v>3</v>
      </c>
      <c r="P309">
        <v>80.180000000000007</v>
      </c>
      <c r="Q309">
        <f t="shared" si="34"/>
        <v>0.4100000000000108</v>
      </c>
    </row>
    <row r="310" spans="1:17" x14ac:dyDescent="0.35">
      <c r="A310" s="2">
        <v>45687</v>
      </c>
      <c r="B310">
        <v>0.60999999999999943</v>
      </c>
      <c r="C310" s="2"/>
      <c r="E310">
        <v>4</v>
      </c>
      <c r="F310">
        <v>0</v>
      </c>
      <c r="G310">
        <v>19</v>
      </c>
      <c r="H310">
        <v>6</v>
      </c>
      <c r="I310">
        <f t="shared" si="29"/>
        <v>19.100000000000001</v>
      </c>
      <c r="J310">
        <v>0</v>
      </c>
      <c r="K310">
        <v>20</v>
      </c>
      <c r="L310">
        <v>9</v>
      </c>
      <c r="M310">
        <f t="shared" si="30"/>
        <v>20.149999999999999</v>
      </c>
      <c r="N310">
        <f t="shared" si="31"/>
        <v>1.0499999999999972</v>
      </c>
      <c r="O310">
        <v>4</v>
      </c>
      <c r="P310">
        <v>80.790000000000006</v>
      </c>
      <c r="Q310">
        <f t="shared" si="34"/>
        <v>0.60999999999999943</v>
      </c>
    </row>
    <row r="311" spans="1:17" x14ac:dyDescent="0.35">
      <c r="A311" s="2">
        <v>45687</v>
      </c>
      <c r="B311">
        <v>2.9999999999986926E-2</v>
      </c>
      <c r="C311" s="2"/>
      <c r="E311">
        <v>2</v>
      </c>
      <c r="F311">
        <v>0</v>
      </c>
      <c r="G311">
        <v>20</v>
      </c>
      <c r="H311">
        <v>9</v>
      </c>
      <c r="I311">
        <f t="shared" si="29"/>
        <v>20.149999999999999</v>
      </c>
      <c r="J311">
        <v>0</v>
      </c>
      <c r="K311">
        <v>20</v>
      </c>
      <c r="L311">
        <v>24</v>
      </c>
      <c r="M311">
        <f t="shared" si="30"/>
        <v>20.399999999999999</v>
      </c>
      <c r="N311">
        <f t="shared" si="31"/>
        <v>0.25</v>
      </c>
      <c r="O311">
        <v>2</v>
      </c>
      <c r="P311">
        <v>80.819999999999993</v>
      </c>
      <c r="Q311">
        <f t="shared" si="34"/>
        <v>2.9999999999986926E-2</v>
      </c>
    </row>
    <row r="312" spans="1:17" x14ac:dyDescent="0.35">
      <c r="A312" s="2">
        <v>45687</v>
      </c>
      <c r="B312">
        <v>0.11000000000001364</v>
      </c>
      <c r="C312" s="2"/>
      <c r="E312">
        <v>3</v>
      </c>
      <c r="F312">
        <v>0</v>
      </c>
      <c r="G312">
        <v>20</v>
      </c>
      <c r="H312">
        <v>24</v>
      </c>
      <c r="I312">
        <f t="shared" si="29"/>
        <v>20.399999999999999</v>
      </c>
      <c r="J312">
        <v>0</v>
      </c>
      <c r="K312">
        <v>21</v>
      </c>
      <c r="L312">
        <v>6</v>
      </c>
      <c r="M312">
        <f t="shared" si="30"/>
        <v>21.1</v>
      </c>
      <c r="N312">
        <f t="shared" si="31"/>
        <v>0.70000000000000284</v>
      </c>
      <c r="O312">
        <v>3</v>
      </c>
      <c r="P312">
        <v>80.930000000000007</v>
      </c>
      <c r="Q312">
        <f t="shared" si="34"/>
        <v>0.11000000000001364</v>
      </c>
    </row>
    <row r="313" spans="1:17" x14ac:dyDescent="0.35">
      <c r="A313" s="2">
        <v>45687</v>
      </c>
      <c r="B313">
        <v>1.9999999999996021E-2</v>
      </c>
      <c r="C313" s="2"/>
      <c r="E313">
        <v>2</v>
      </c>
      <c r="F313">
        <v>0</v>
      </c>
      <c r="G313">
        <v>21</v>
      </c>
      <c r="H313">
        <v>28</v>
      </c>
      <c r="I313">
        <f t="shared" si="29"/>
        <v>21.466666666666665</v>
      </c>
      <c r="J313">
        <v>0</v>
      </c>
      <c r="K313">
        <v>21</v>
      </c>
      <c r="L313">
        <v>36</v>
      </c>
      <c r="M313">
        <f t="shared" si="30"/>
        <v>21.6</v>
      </c>
      <c r="N313">
        <f t="shared" si="31"/>
        <v>0.13333333333333641</v>
      </c>
      <c r="O313">
        <v>2</v>
      </c>
      <c r="P313">
        <v>80.95</v>
      </c>
      <c r="Q313">
        <f t="shared" si="34"/>
        <v>1.9999999999996021E-2</v>
      </c>
    </row>
    <row r="314" spans="1:17" x14ac:dyDescent="0.35">
      <c r="A314" s="2">
        <v>45687</v>
      </c>
      <c r="B314">
        <v>9.0000000000003411E-2</v>
      </c>
      <c r="C314" s="2"/>
      <c r="E314">
        <v>2</v>
      </c>
      <c r="F314">
        <v>0</v>
      </c>
      <c r="G314">
        <v>21</v>
      </c>
      <c r="H314">
        <v>36</v>
      </c>
      <c r="I314">
        <f t="shared" si="29"/>
        <v>21.6</v>
      </c>
      <c r="J314">
        <v>0</v>
      </c>
      <c r="K314">
        <v>22</v>
      </c>
      <c r="L314">
        <v>19</v>
      </c>
      <c r="M314">
        <f t="shared" si="30"/>
        <v>22.316666666666666</v>
      </c>
      <c r="N314">
        <f t="shared" si="31"/>
        <v>0.71666666666666501</v>
      </c>
      <c r="O314">
        <v>2</v>
      </c>
      <c r="P314">
        <v>81.040000000000006</v>
      </c>
      <c r="Q314">
        <f t="shared" si="34"/>
        <v>9.0000000000003411E-2</v>
      </c>
    </row>
    <row r="315" spans="1:17" x14ac:dyDescent="0.35">
      <c r="A315" s="2">
        <v>45687</v>
      </c>
      <c r="B315">
        <v>4.9999999999997158E-2</v>
      </c>
      <c r="C315" s="2"/>
      <c r="E315">
        <v>2</v>
      </c>
      <c r="F315">
        <v>0</v>
      </c>
      <c r="G315">
        <v>22</v>
      </c>
      <c r="H315">
        <v>19</v>
      </c>
      <c r="I315">
        <f t="shared" si="29"/>
        <v>22.316666666666666</v>
      </c>
      <c r="J315">
        <v>0</v>
      </c>
      <c r="K315">
        <v>22</v>
      </c>
      <c r="L315">
        <v>52</v>
      </c>
      <c r="M315">
        <f t="shared" si="30"/>
        <v>22.866666666666667</v>
      </c>
      <c r="N315">
        <f t="shared" si="31"/>
        <v>0.55000000000000071</v>
      </c>
      <c r="O315">
        <v>2</v>
      </c>
      <c r="P315">
        <v>81.09</v>
      </c>
      <c r="Q315">
        <f t="shared" si="34"/>
        <v>4.9999999999997158E-2</v>
      </c>
    </row>
    <row r="316" spans="1:17" x14ac:dyDescent="0.35">
      <c r="A316" s="2">
        <v>45687</v>
      </c>
      <c r="B316">
        <v>0.47999999999998977</v>
      </c>
      <c r="C316" s="2"/>
      <c r="E316">
        <v>3</v>
      </c>
      <c r="F316">
        <v>0</v>
      </c>
      <c r="G316">
        <v>23</v>
      </c>
      <c r="H316">
        <v>33</v>
      </c>
      <c r="I316">
        <f t="shared" si="29"/>
        <v>23.55</v>
      </c>
      <c r="J316">
        <v>0</v>
      </c>
      <c r="K316">
        <v>24</v>
      </c>
      <c r="L316">
        <v>21</v>
      </c>
      <c r="M316">
        <f t="shared" si="30"/>
        <v>24.35</v>
      </c>
      <c r="N316">
        <f t="shared" si="31"/>
        <v>0.80000000000000071</v>
      </c>
      <c r="O316">
        <v>3</v>
      </c>
      <c r="P316">
        <v>81.569999999999993</v>
      </c>
      <c r="Q316">
        <f t="shared" si="34"/>
        <v>0.47999999999998977</v>
      </c>
    </row>
    <row r="317" spans="1:17" x14ac:dyDescent="0.35">
      <c r="A317" s="2">
        <v>45687</v>
      </c>
      <c r="B317">
        <v>8.0000000000012506E-2</v>
      </c>
      <c r="C317" s="2"/>
      <c r="E317">
        <v>2</v>
      </c>
      <c r="F317">
        <v>0</v>
      </c>
      <c r="G317">
        <v>24</v>
      </c>
      <c r="H317">
        <v>21</v>
      </c>
      <c r="I317">
        <f t="shared" si="29"/>
        <v>24.35</v>
      </c>
      <c r="J317">
        <v>0</v>
      </c>
      <c r="K317">
        <v>24</v>
      </c>
      <c r="L317">
        <v>46</v>
      </c>
      <c r="M317">
        <f t="shared" si="30"/>
        <v>24.766666666666666</v>
      </c>
      <c r="N317">
        <f t="shared" si="31"/>
        <v>0.4166666666666643</v>
      </c>
      <c r="O317">
        <v>2</v>
      </c>
      <c r="P317">
        <v>81.650000000000006</v>
      </c>
      <c r="Q317">
        <f t="shared" ref="Q317:Q362" si="35">P317-P316</f>
        <v>8.0000000000012506E-2</v>
      </c>
    </row>
    <row r="318" spans="1:17" x14ac:dyDescent="0.35">
      <c r="A318" s="2">
        <v>45687</v>
      </c>
      <c r="B318">
        <v>0.28000000000000114</v>
      </c>
      <c r="C318" s="2"/>
      <c r="E318">
        <v>3</v>
      </c>
      <c r="F318">
        <v>0</v>
      </c>
      <c r="G318">
        <v>25</v>
      </c>
      <c r="H318">
        <v>5</v>
      </c>
      <c r="I318">
        <f t="shared" si="29"/>
        <v>25.083333333333332</v>
      </c>
      <c r="J318">
        <v>0</v>
      </c>
      <c r="K318">
        <v>25</v>
      </c>
      <c r="L318">
        <v>23</v>
      </c>
      <c r="M318">
        <f t="shared" si="30"/>
        <v>25.383333333333333</v>
      </c>
      <c r="N318">
        <f t="shared" si="31"/>
        <v>0.30000000000000071</v>
      </c>
      <c r="O318">
        <v>3</v>
      </c>
      <c r="P318">
        <v>81.93</v>
      </c>
      <c r="Q318">
        <f t="shared" si="35"/>
        <v>0.28000000000000114</v>
      </c>
    </row>
    <row r="319" spans="1:17" x14ac:dyDescent="0.35">
      <c r="A319" s="2">
        <v>45687</v>
      </c>
      <c r="B319">
        <v>0.40999999999999659</v>
      </c>
      <c r="C319" s="2"/>
      <c r="E319">
        <v>3</v>
      </c>
      <c r="F319">
        <v>0</v>
      </c>
      <c r="G319">
        <v>25</v>
      </c>
      <c r="H319">
        <v>23</v>
      </c>
      <c r="I319">
        <f t="shared" si="29"/>
        <v>25.383333333333333</v>
      </c>
      <c r="J319">
        <v>0</v>
      </c>
      <c r="K319">
        <v>26</v>
      </c>
      <c r="L319">
        <v>20</v>
      </c>
      <c r="M319">
        <f t="shared" si="30"/>
        <v>26.333333333333332</v>
      </c>
      <c r="N319">
        <f t="shared" si="31"/>
        <v>0.94999999999999929</v>
      </c>
      <c r="O319">
        <v>3</v>
      </c>
      <c r="P319">
        <v>82.34</v>
      </c>
      <c r="Q319">
        <f t="shared" si="35"/>
        <v>0.40999999999999659</v>
      </c>
    </row>
    <row r="320" spans="1:17" x14ac:dyDescent="0.35">
      <c r="A320" s="2">
        <v>45687</v>
      </c>
      <c r="B320">
        <v>0.11999999999999034</v>
      </c>
      <c r="C320" s="2"/>
      <c r="E320">
        <v>2</v>
      </c>
      <c r="F320">
        <v>0</v>
      </c>
      <c r="G320">
        <v>27</v>
      </c>
      <c r="H320">
        <v>25</v>
      </c>
      <c r="I320">
        <f t="shared" si="29"/>
        <v>27.416666666666668</v>
      </c>
      <c r="J320">
        <v>0</v>
      </c>
      <c r="K320">
        <v>27</v>
      </c>
      <c r="L320">
        <v>58</v>
      </c>
      <c r="M320">
        <f t="shared" si="30"/>
        <v>27.966666666666665</v>
      </c>
      <c r="N320">
        <f t="shared" si="31"/>
        <v>0.54999999999999716</v>
      </c>
      <c r="O320">
        <v>2</v>
      </c>
      <c r="P320">
        <v>82.46</v>
      </c>
      <c r="Q320">
        <f t="shared" si="35"/>
        <v>0.11999999999999034</v>
      </c>
    </row>
    <row r="321" spans="1:17" x14ac:dyDescent="0.35">
      <c r="A321" s="2">
        <v>45687</v>
      </c>
      <c r="B321">
        <v>0.10000000000000853</v>
      </c>
      <c r="C321" s="2"/>
      <c r="E321">
        <v>2</v>
      </c>
      <c r="F321">
        <v>0</v>
      </c>
      <c r="G321">
        <v>28</v>
      </c>
      <c r="H321">
        <v>22</v>
      </c>
      <c r="I321">
        <f t="shared" si="29"/>
        <v>28.366666666666667</v>
      </c>
      <c r="J321">
        <v>0</v>
      </c>
      <c r="K321">
        <v>28</v>
      </c>
      <c r="L321">
        <v>35</v>
      </c>
      <c r="M321">
        <f t="shared" si="30"/>
        <v>28.583333333333332</v>
      </c>
      <c r="N321">
        <f t="shared" si="31"/>
        <v>0.21666666666666501</v>
      </c>
      <c r="O321">
        <v>2</v>
      </c>
      <c r="P321">
        <v>82.56</v>
      </c>
      <c r="Q321">
        <f t="shared" si="35"/>
        <v>0.10000000000000853</v>
      </c>
    </row>
    <row r="322" spans="1:17" x14ac:dyDescent="0.35">
      <c r="A322" s="2">
        <v>45687</v>
      </c>
      <c r="B322">
        <v>1.4500000000000028</v>
      </c>
      <c r="C322" s="2"/>
      <c r="E322">
        <v>4</v>
      </c>
      <c r="F322">
        <v>0</v>
      </c>
      <c r="G322">
        <v>28</v>
      </c>
      <c r="H322">
        <v>48</v>
      </c>
      <c r="I322">
        <f t="shared" si="29"/>
        <v>28.8</v>
      </c>
      <c r="J322">
        <v>0</v>
      </c>
      <c r="K322">
        <v>29</v>
      </c>
      <c r="L322">
        <v>44</v>
      </c>
      <c r="M322">
        <f t="shared" si="30"/>
        <v>29.733333333333334</v>
      </c>
      <c r="N322">
        <f t="shared" si="31"/>
        <v>0.93333333333333357</v>
      </c>
      <c r="O322">
        <v>4</v>
      </c>
      <c r="P322">
        <v>84.01</v>
      </c>
      <c r="Q322">
        <f t="shared" si="35"/>
        <v>1.4500000000000028</v>
      </c>
    </row>
    <row r="323" spans="1:17" x14ac:dyDescent="0.35">
      <c r="A323" s="2">
        <v>45687</v>
      </c>
      <c r="B323">
        <v>0.45999999999999375</v>
      </c>
      <c r="C323" s="2"/>
      <c r="E323">
        <v>3</v>
      </c>
      <c r="F323">
        <v>0</v>
      </c>
      <c r="G323">
        <v>30</v>
      </c>
      <c r="H323">
        <v>0</v>
      </c>
      <c r="I323">
        <f t="shared" si="29"/>
        <v>30</v>
      </c>
      <c r="J323">
        <v>0</v>
      </c>
      <c r="K323">
        <v>30</v>
      </c>
      <c r="L323">
        <v>26</v>
      </c>
      <c r="M323">
        <f t="shared" si="30"/>
        <v>30.433333333333334</v>
      </c>
      <c r="N323">
        <f t="shared" si="31"/>
        <v>0.43333333333333357</v>
      </c>
      <c r="O323">
        <v>3</v>
      </c>
      <c r="P323">
        <v>84.47</v>
      </c>
      <c r="Q323">
        <f t="shared" si="35"/>
        <v>0.45999999999999375</v>
      </c>
    </row>
    <row r="324" spans="1:17" x14ac:dyDescent="0.35">
      <c r="A324" s="2">
        <v>45687</v>
      </c>
      <c r="B324">
        <v>7.9999999999998295E-2</v>
      </c>
      <c r="C324" s="2"/>
      <c r="E324">
        <v>2</v>
      </c>
      <c r="F324">
        <v>0</v>
      </c>
      <c r="G324">
        <v>30</v>
      </c>
      <c r="H324">
        <v>37</v>
      </c>
      <c r="I324">
        <f t="shared" si="29"/>
        <v>30.616666666666667</v>
      </c>
      <c r="J324">
        <v>0</v>
      </c>
      <c r="K324">
        <v>30</v>
      </c>
      <c r="L324">
        <v>47</v>
      </c>
      <c r="M324">
        <f t="shared" si="30"/>
        <v>30.783333333333335</v>
      </c>
      <c r="N324">
        <f t="shared" si="31"/>
        <v>0.16666666666666785</v>
      </c>
      <c r="O324">
        <v>2</v>
      </c>
      <c r="P324">
        <v>84.55</v>
      </c>
      <c r="Q324">
        <f t="shared" si="35"/>
        <v>7.9999999999998295E-2</v>
      </c>
    </row>
    <row r="325" spans="1:17" x14ac:dyDescent="0.35">
      <c r="A325" s="2">
        <v>45687</v>
      </c>
      <c r="B325">
        <v>0.63000000000000966</v>
      </c>
      <c r="C325" s="2"/>
      <c r="E325">
        <v>4</v>
      </c>
      <c r="F325">
        <v>0</v>
      </c>
      <c r="G325">
        <v>30</v>
      </c>
      <c r="H325">
        <v>57</v>
      </c>
      <c r="I325">
        <f t="shared" si="29"/>
        <v>30.95</v>
      </c>
      <c r="J325">
        <v>0</v>
      </c>
      <c r="K325">
        <v>31</v>
      </c>
      <c r="L325">
        <v>31</v>
      </c>
      <c r="M325">
        <f t="shared" si="30"/>
        <v>31.516666666666666</v>
      </c>
      <c r="N325">
        <f t="shared" si="31"/>
        <v>0.56666666666666643</v>
      </c>
      <c r="O325">
        <v>4</v>
      </c>
      <c r="P325">
        <v>85.18</v>
      </c>
      <c r="Q325">
        <f t="shared" si="35"/>
        <v>0.63000000000000966</v>
      </c>
    </row>
    <row r="326" spans="1:17" x14ac:dyDescent="0.35">
      <c r="A326" s="2">
        <v>45687</v>
      </c>
      <c r="B326">
        <v>0.27999999999998693</v>
      </c>
      <c r="C326" s="2"/>
      <c r="E326">
        <v>3</v>
      </c>
      <c r="F326">
        <v>0</v>
      </c>
      <c r="G326">
        <v>31</v>
      </c>
      <c r="H326">
        <v>49</v>
      </c>
      <c r="I326">
        <f t="shared" si="29"/>
        <v>31.816666666666666</v>
      </c>
      <c r="J326">
        <v>0</v>
      </c>
      <c r="K326">
        <v>32</v>
      </c>
      <c r="L326">
        <v>10</v>
      </c>
      <c r="M326">
        <f t="shared" si="30"/>
        <v>32.166666666666664</v>
      </c>
      <c r="N326">
        <f t="shared" si="31"/>
        <v>0.34999999999999787</v>
      </c>
      <c r="O326">
        <v>3</v>
      </c>
      <c r="P326">
        <v>85.46</v>
      </c>
      <c r="Q326">
        <f t="shared" si="35"/>
        <v>0.27999999999998693</v>
      </c>
    </row>
    <row r="327" spans="1:17" x14ac:dyDescent="0.35">
      <c r="A327" s="2">
        <v>45687</v>
      </c>
      <c r="B327">
        <v>-0.29999999999999716</v>
      </c>
      <c r="C327" s="2"/>
      <c r="E327">
        <v>3</v>
      </c>
      <c r="F327">
        <v>0</v>
      </c>
      <c r="G327">
        <v>32</v>
      </c>
      <c r="H327">
        <v>16</v>
      </c>
      <c r="I327">
        <f t="shared" si="29"/>
        <v>32.266666666666666</v>
      </c>
      <c r="J327">
        <v>0</v>
      </c>
      <c r="K327">
        <v>32</v>
      </c>
      <c r="L327">
        <v>41</v>
      </c>
      <c r="M327">
        <f t="shared" si="30"/>
        <v>32.68333333333333</v>
      </c>
      <c r="N327">
        <f t="shared" si="31"/>
        <v>0.4166666666666643</v>
      </c>
      <c r="O327">
        <v>3</v>
      </c>
      <c r="P327">
        <v>85.16</v>
      </c>
      <c r="Q327">
        <f t="shared" si="35"/>
        <v>-0.29999999999999716</v>
      </c>
    </row>
    <row r="328" spans="1:17" x14ac:dyDescent="0.35">
      <c r="A328" s="2">
        <v>45687</v>
      </c>
      <c r="B328">
        <v>1.6300000000000097</v>
      </c>
      <c r="C328" s="2"/>
      <c r="E328">
        <v>3</v>
      </c>
      <c r="F328">
        <v>0</v>
      </c>
      <c r="G328">
        <v>32</v>
      </c>
      <c r="H328">
        <v>53</v>
      </c>
      <c r="I328">
        <f t="shared" si="29"/>
        <v>32.883333333333333</v>
      </c>
      <c r="J328">
        <v>0</v>
      </c>
      <c r="K328">
        <v>33</v>
      </c>
      <c r="L328">
        <v>35</v>
      </c>
      <c r="M328">
        <f t="shared" si="30"/>
        <v>33.583333333333336</v>
      </c>
      <c r="N328">
        <f t="shared" si="31"/>
        <v>0.70000000000000284</v>
      </c>
      <c r="O328">
        <v>3</v>
      </c>
      <c r="P328">
        <v>86.79</v>
      </c>
      <c r="Q328">
        <f t="shared" si="35"/>
        <v>1.6300000000000097</v>
      </c>
    </row>
    <row r="329" spans="1:17" x14ac:dyDescent="0.35">
      <c r="A329" s="2">
        <v>45687</v>
      </c>
      <c r="B329">
        <v>8.99999999999892E-2</v>
      </c>
      <c r="C329" s="2"/>
      <c r="E329">
        <v>3</v>
      </c>
      <c r="F329">
        <v>0</v>
      </c>
      <c r="G329">
        <v>33</v>
      </c>
      <c r="H329">
        <v>48</v>
      </c>
      <c r="I329">
        <f t="shared" si="29"/>
        <v>33.799999999999997</v>
      </c>
      <c r="J329">
        <v>0</v>
      </c>
      <c r="K329">
        <v>33</v>
      </c>
      <c r="L329">
        <v>58</v>
      </c>
      <c r="M329">
        <f t="shared" si="30"/>
        <v>33.966666666666669</v>
      </c>
      <c r="N329">
        <f t="shared" si="31"/>
        <v>0.1666666666666714</v>
      </c>
      <c r="O329">
        <v>3</v>
      </c>
      <c r="P329">
        <v>86.88</v>
      </c>
      <c r="Q329">
        <f t="shared" si="35"/>
        <v>8.99999999999892E-2</v>
      </c>
    </row>
    <row r="330" spans="1:17" x14ac:dyDescent="0.35">
      <c r="A330" s="2">
        <v>45687</v>
      </c>
      <c r="B330">
        <v>0.32999999999999829</v>
      </c>
      <c r="C330" s="2"/>
      <c r="E330">
        <v>3</v>
      </c>
      <c r="F330">
        <v>0</v>
      </c>
      <c r="G330">
        <v>34</v>
      </c>
      <c r="H330">
        <v>15</v>
      </c>
      <c r="I330">
        <f t="shared" si="29"/>
        <v>34.25</v>
      </c>
      <c r="J330">
        <v>0</v>
      </c>
      <c r="K330">
        <v>34</v>
      </c>
      <c r="L330">
        <v>42</v>
      </c>
      <c r="M330">
        <f t="shared" si="30"/>
        <v>34.700000000000003</v>
      </c>
      <c r="N330">
        <f t="shared" si="31"/>
        <v>0.45000000000000284</v>
      </c>
      <c r="O330">
        <v>3</v>
      </c>
      <c r="P330">
        <v>87.21</v>
      </c>
      <c r="Q330">
        <f t="shared" si="35"/>
        <v>0.32999999999999829</v>
      </c>
    </row>
    <row r="331" spans="1:17" x14ac:dyDescent="0.35">
      <c r="A331" s="2">
        <v>45687</v>
      </c>
      <c r="B331">
        <v>0.96000000000000796</v>
      </c>
      <c r="C331" s="2"/>
      <c r="E331">
        <v>3</v>
      </c>
      <c r="F331">
        <v>0</v>
      </c>
      <c r="G331">
        <v>34</v>
      </c>
      <c r="H331">
        <v>42</v>
      </c>
      <c r="I331">
        <f t="shared" si="29"/>
        <v>34.700000000000003</v>
      </c>
      <c r="J331">
        <v>0</v>
      </c>
      <c r="K331">
        <v>35</v>
      </c>
      <c r="L331">
        <v>31</v>
      </c>
      <c r="M331">
        <f t="shared" si="30"/>
        <v>35.516666666666666</v>
      </c>
      <c r="N331">
        <f t="shared" si="31"/>
        <v>0.81666666666666288</v>
      </c>
      <c r="O331">
        <v>3</v>
      </c>
      <c r="P331">
        <v>88.17</v>
      </c>
      <c r="Q331">
        <f t="shared" si="35"/>
        <v>0.96000000000000796</v>
      </c>
    </row>
    <row r="332" spans="1:17" x14ac:dyDescent="0.35">
      <c r="A332" s="2">
        <v>45687</v>
      </c>
      <c r="B332">
        <v>9.9999999999994316E-2</v>
      </c>
      <c r="C332" s="2"/>
      <c r="E332">
        <v>3</v>
      </c>
      <c r="F332">
        <v>0</v>
      </c>
      <c r="G332">
        <v>35</v>
      </c>
      <c r="H332">
        <v>31</v>
      </c>
      <c r="I332">
        <f t="shared" si="29"/>
        <v>35.516666666666666</v>
      </c>
      <c r="J332">
        <v>0</v>
      </c>
      <c r="K332">
        <v>36</v>
      </c>
      <c r="L332">
        <v>45</v>
      </c>
      <c r="M332">
        <f t="shared" si="30"/>
        <v>36.75</v>
      </c>
      <c r="N332">
        <f t="shared" si="31"/>
        <v>1.2333333333333343</v>
      </c>
      <c r="O332">
        <v>3</v>
      </c>
      <c r="P332">
        <v>88.27</v>
      </c>
      <c r="Q332">
        <f t="shared" si="35"/>
        <v>9.9999999999994316E-2</v>
      </c>
    </row>
    <row r="333" spans="1:17" x14ac:dyDescent="0.35">
      <c r="A333" s="2">
        <v>45687</v>
      </c>
      <c r="B333">
        <v>1.2000000000000028</v>
      </c>
      <c r="C333" s="2"/>
      <c r="E333">
        <v>3</v>
      </c>
      <c r="F333">
        <v>0</v>
      </c>
      <c r="G333">
        <v>36</v>
      </c>
      <c r="H333">
        <v>53</v>
      </c>
      <c r="I333">
        <f t="shared" si="29"/>
        <v>36.883333333333333</v>
      </c>
      <c r="J333">
        <v>0</v>
      </c>
      <c r="K333">
        <v>37</v>
      </c>
      <c r="L333">
        <v>58</v>
      </c>
      <c r="M333">
        <f t="shared" si="30"/>
        <v>37.966666666666669</v>
      </c>
      <c r="N333">
        <f t="shared" si="31"/>
        <v>1.0833333333333357</v>
      </c>
      <c r="O333">
        <v>3</v>
      </c>
      <c r="P333">
        <v>89.47</v>
      </c>
      <c r="Q333">
        <f t="shared" si="35"/>
        <v>1.2000000000000028</v>
      </c>
    </row>
    <row r="334" spans="1:17" x14ac:dyDescent="0.35">
      <c r="A334" s="2">
        <v>45687</v>
      </c>
      <c r="B334">
        <v>0.78000000000000114</v>
      </c>
      <c r="C334" s="2"/>
      <c r="E334">
        <v>4</v>
      </c>
      <c r="F334">
        <v>0</v>
      </c>
      <c r="G334">
        <v>39</v>
      </c>
      <c r="H334">
        <v>1</v>
      </c>
      <c r="I334">
        <f t="shared" si="29"/>
        <v>39.016666666666666</v>
      </c>
      <c r="J334">
        <v>0</v>
      </c>
      <c r="K334">
        <v>39</v>
      </c>
      <c r="L334">
        <v>58</v>
      </c>
      <c r="M334">
        <f t="shared" si="30"/>
        <v>39.966666666666669</v>
      </c>
      <c r="N334">
        <f t="shared" si="31"/>
        <v>0.95000000000000284</v>
      </c>
      <c r="O334">
        <v>4</v>
      </c>
      <c r="P334">
        <v>90.25</v>
      </c>
      <c r="Q334">
        <f t="shared" si="35"/>
        <v>0.78000000000000114</v>
      </c>
    </row>
    <row r="335" spans="1:17" x14ac:dyDescent="0.35">
      <c r="A335" s="2">
        <v>45687</v>
      </c>
      <c r="B335">
        <v>0.87999999999999545</v>
      </c>
      <c r="C335" s="2"/>
      <c r="E335">
        <v>3</v>
      </c>
      <c r="F335">
        <v>0</v>
      </c>
      <c r="G335">
        <v>40</v>
      </c>
      <c r="H335">
        <v>20</v>
      </c>
      <c r="I335">
        <f t="shared" si="29"/>
        <v>40.333333333333336</v>
      </c>
      <c r="J335">
        <v>0</v>
      </c>
      <c r="K335">
        <v>41</v>
      </c>
      <c r="L335">
        <v>3</v>
      </c>
      <c r="M335">
        <f t="shared" si="30"/>
        <v>41.05</v>
      </c>
      <c r="N335">
        <f t="shared" si="31"/>
        <v>0.71666666666666146</v>
      </c>
      <c r="O335">
        <v>3</v>
      </c>
      <c r="P335">
        <v>91.13</v>
      </c>
      <c r="Q335">
        <f t="shared" si="35"/>
        <v>0.87999999999999545</v>
      </c>
    </row>
    <row r="336" spans="1:17" x14ac:dyDescent="0.35">
      <c r="A336" s="2">
        <v>45687</v>
      </c>
      <c r="B336">
        <v>0.43000000000000682</v>
      </c>
      <c r="C336" s="2"/>
      <c r="E336">
        <v>3</v>
      </c>
      <c r="F336">
        <v>0</v>
      </c>
      <c r="G336">
        <v>41</v>
      </c>
      <c r="H336">
        <v>22</v>
      </c>
      <c r="I336">
        <f t="shared" si="29"/>
        <v>41.366666666666667</v>
      </c>
      <c r="J336">
        <v>0</v>
      </c>
      <c r="K336">
        <v>41</v>
      </c>
      <c r="L336">
        <v>58</v>
      </c>
      <c r="M336">
        <f t="shared" si="30"/>
        <v>41.966666666666669</v>
      </c>
      <c r="N336">
        <f t="shared" si="31"/>
        <v>0.60000000000000142</v>
      </c>
      <c r="O336">
        <v>3</v>
      </c>
      <c r="P336">
        <v>91.56</v>
      </c>
      <c r="Q336">
        <f t="shared" si="35"/>
        <v>0.43000000000000682</v>
      </c>
    </row>
    <row r="337" spans="1:21" x14ac:dyDescent="0.35">
      <c r="A337" s="2">
        <v>45687</v>
      </c>
      <c r="B337">
        <v>0.15999999999999659</v>
      </c>
      <c r="C337" s="2"/>
      <c r="E337">
        <v>2</v>
      </c>
      <c r="F337">
        <v>0</v>
      </c>
      <c r="G337">
        <v>41</v>
      </c>
      <c r="H337">
        <v>58</v>
      </c>
      <c r="I337">
        <f t="shared" si="29"/>
        <v>41.966666666666669</v>
      </c>
      <c r="J337">
        <v>0</v>
      </c>
      <c r="K337">
        <v>42</v>
      </c>
      <c r="L337">
        <v>31</v>
      </c>
      <c r="M337">
        <f t="shared" si="30"/>
        <v>42.516666666666666</v>
      </c>
      <c r="N337">
        <f t="shared" si="31"/>
        <v>0.54999999999999716</v>
      </c>
      <c r="O337">
        <v>2</v>
      </c>
      <c r="P337">
        <v>91.72</v>
      </c>
      <c r="Q337">
        <f t="shared" si="35"/>
        <v>0.15999999999999659</v>
      </c>
    </row>
    <row r="338" spans="1:21" x14ac:dyDescent="0.35">
      <c r="A338" s="2">
        <v>45687</v>
      </c>
      <c r="B338">
        <v>1.5</v>
      </c>
      <c r="C338" s="2"/>
      <c r="E338">
        <v>4</v>
      </c>
      <c r="F338">
        <v>0</v>
      </c>
      <c r="G338">
        <v>42</v>
      </c>
      <c r="H338">
        <v>31</v>
      </c>
      <c r="I338">
        <f t="shared" si="29"/>
        <v>42.516666666666666</v>
      </c>
      <c r="J338">
        <v>0</v>
      </c>
      <c r="K338">
        <v>43</v>
      </c>
      <c r="L338">
        <v>36</v>
      </c>
      <c r="M338">
        <f t="shared" si="30"/>
        <v>43.6</v>
      </c>
      <c r="N338">
        <f t="shared" si="31"/>
        <v>1.0833333333333357</v>
      </c>
      <c r="O338">
        <v>4</v>
      </c>
      <c r="P338">
        <v>93.22</v>
      </c>
      <c r="Q338">
        <f t="shared" si="35"/>
        <v>1.5</v>
      </c>
    </row>
    <row r="339" spans="1:21" x14ac:dyDescent="0.35">
      <c r="A339" s="2">
        <v>45687</v>
      </c>
      <c r="B339">
        <v>1.3799999999999955</v>
      </c>
      <c r="C339" s="2"/>
      <c r="E339">
        <v>4</v>
      </c>
      <c r="F339">
        <v>0</v>
      </c>
      <c r="G339">
        <v>43</v>
      </c>
      <c r="H339">
        <v>45</v>
      </c>
      <c r="I339">
        <f t="shared" si="29"/>
        <v>43.75</v>
      </c>
      <c r="J339">
        <v>0</v>
      </c>
      <c r="K339">
        <v>44</v>
      </c>
      <c r="L339">
        <v>25</v>
      </c>
      <c r="M339">
        <f t="shared" si="30"/>
        <v>44.416666666666664</v>
      </c>
      <c r="N339">
        <f t="shared" si="31"/>
        <v>0.6666666666666643</v>
      </c>
      <c r="O339">
        <v>4</v>
      </c>
      <c r="P339">
        <v>94.6</v>
      </c>
      <c r="Q339">
        <f t="shared" si="35"/>
        <v>1.3799999999999955</v>
      </c>
    </row>
    <row r="340" spans="1:21" x14ac:dyDescent="0.35">
      <c r="A340" s="2">
        <v>45687</v>
      </c>
      <c r="B340">
        <v>0.32000000000000739</v>
      </c>
      <c r="C340" s="2"/>
      <c r="E340">
        <v>3</v>
      </c>
      <c r="F340">
        <v>0</v>
      </c>
      <c r="G340">
        <v>44</v>
      </c>
      <c r="H340">
        <v>25</v>
      </c>
      <c r="I340">
        <f t="shared" si="29"/>
        <v>44.416666666666664</v>
      </c>
      <c r="J340">
        <v>0</v>
      </c>
      <c r="K340">
        <v>44</v>
      </c>
      <c r="L340">
        <v>57</v>
      </c>
      <c r="M340">
        <f t="shared" si="30"/>
        <v>44.95</v>
      </c>
      <c r="N340">
        <f t="shared" si="31"/>
        <v>0.53333333333333854</v>
      </c>
      <c r="O340">
        <v>3</v>
      </c>
      <c r="P340">
        <v>94.92</v>
      </c>
      <c r="Q340">
        <f t="shared" si="35"/>
        <v>0.32000000000000739</v>
      </c>
    </row>
    <row r="341" spans="1:21" x14ac:dyDescent="0.35">
      <c r="A341" s="2">
        <v>45687</v>
      </c>
      <c r="B341">
        <v>-85.78</v>
      </c>
      <c r="C341" s="2"/>
      <c r="E341">
        <v>3</v>
      </c>
      <c r="F341">
        <v>0</v>
      </c>
      <c r="G341">
        <v>44</v>
      </c>
      <c r="H341">
        <v>57</v>
      </c>
      <c r="I341">
        <f t="shared" si="29"/>
        <v>44.95</v>
      </c>
      <c r="J341">
        <v>0</v>
      </c>
      <c r="K341">
        <v>45</v>
      </c>
      <c r="L341">
        <v>53</v>
      </c>
      <c r="M341">
        <f t="shared" si="30"/>
        <v>45.883333333333333</v>
      </c>
      <c r="N341">
        <f t="shared" si="31"/>
        <v>0.93333333333333002</v>
      </c>
      <c r="O341">
        <v>3</v>
      </c>
      <c r="P341">
        <v>9.14</v>
      </c>
      <c r="Q341">
        <f t="shared" si="35"/>
        <v>-85.78</v>
      </c>
    </row>
    <row r="342" spans="1:21" x14ac:dyDescent="0.35">
      <c r="A342" s="2">
        <v>45687</v>
      </c>
      <c r="B342">
        <v>87.31</v>
      </c>
      <c r="C342" s="2"/>
      <c r="E342">
        <v>4</v>
      </c>
      <c r="F342">
        <v>0</v>
      </c>
      <c r="G342">
        <v>47</v>
      </c>
      <c r="H342">
        <v>28</v>
      </c>
      <c r="I342">
        <f t="shared" si="29"/>
        <v>47.466666666666669</v>
      </c>
      <c r="J342">
        <v>0</v>
      </c>
      <c r="K342">
        <v>47</v>
      </c>
      <c r="L342">
        <v>51</v>
      </c>
      <c r="M342">
        <f t="shared" si="30"/>
        <v>47.85</v>
      </c>
      <c r="N342">
        <f t="shared" si="31"/>
        <v>0.38333333333333286</v>
      </c>
      <c r="O342">
        <v>4</v>
      </c>
      <c r="P342">
        <v>96.45</v>
      </c>
      <c r="Q342">
        <f t="shared" si="35"/>
        <v>87.31</v>
      </c>
    </row>
    <row r="343" spans="1:21" x14ac:dyDescent="0.35">
      <c r="A343" s="2">
        <v>45687</v>
      </c>
      <c r="B343">
        <v>0.17000000000000171</v>
      </c>
      <c r="C343" s="2"/>
      <c r="E343">
        <v>2</v>
      </c>
      <c r="F343">
        <v>0</v>
      </c>
      <c r="G343">
        <v>48</v>
      </c>
      <c r="H343">
        <v>27</v>
      </c>
      <c r="I343">
        <f t="shared" si="29"/>
        <v>48.45</v>
      </c>
      <c r="J343">
        <v>0</v>
      </c>
      <c r="K343">
        <v>48</v>
      </c>
      <c r="L343">
        <v>35</v>
      </c>
      <c r="M343">
        <f t="shared" si="30"/>
        <v>48.583333333333336</v>
      </c>
      <c r="N343">
        <f t="shared" si="31"/>
        <v>0.13333333333333286</v>
      </c>
      <c r="O343">
        <v>2</v>
      </c>
      <c r="P343">
        <v>96.62</v>
      </c>
      <c r="Q343">
        <f t="shared" si="35"/>
        <v>0.17000000000000171</v>
      </c>
    </row>
    <row r="344" spans="1:21" x14ac:dyDescent="0.35">
      <c r="A344" s="2">
        <v>45687</v>
      </c>
      <c r="B344">
        <v>0.64999999999999147</v>
      </c>
      <c r="C344" s="2"/>
      <c r="E344">
        <v>3</v>
      </c>
      <c r="F344">
        <v>0</v>
      </c>
      <c r="G344">
        <v>49</v>
      </c>
      <c r="H344">
        <v>16</v>
      </c>
      <c r="I344">
        <f t="shared" si="29"/>
        <v>49.266666666666666</v>
      </c>
      <c r="J344">
        <v>0</v>
      </c>
      <c r="K344">
        <v>50</v>
      </c>
      <c r="L344">
        <v>2</v>
      </c>
      <c r="M344">
        <f t="shared" si="30"/>
        <v>50.033333333333331</v>
      </c>
      <c r="N344">
        <f t="shared" si="31"/>
        <v>0.76666666666666572</v>
      </c>
      <c r="O344">
        <v>3</v>
      </c>
      <c r="P344">
        <v>97.27</v>
      </c>
      <c r="Q344">
        <f t="shared" si="35"/>
        <v>0.64999999999999147</v>
      </c>
    </row>
    <row r="345" spans="1:21" x14ac:dyDescent="0.35">
      <c r="A345" s="2">
        <v>45687</v>
      </c>
      <c r="B345">
        <v>0.43000000000000682</v>
      </c>
      <c r="C345" s="2"/>
      <c r="E345">
        <v>3</v>
      </c>
      <c r="F345">
        <v>0</v>
      </c>
      <c r="G345">
        <v>50</v>
      </c>
      <c r="H345">
        <v>39</v>
      </c>
      <c r="I345">
        <f t="shared" si="29"/>
        <v>50.65</v>
      </c>
      <c r="J345">
        <v>0</v>
      </c>
      <c r="K345">
        <v>51</v>
      </c>
      <c r="L345">
        <v>3</v>
      </c>
      <c r="M345">
        <f t="shared" si="30"/>
        <v>51.05</v>
      </c>
      <c r="N345">
        <f t="shared" si="31"/>
        <v>0.39999999999999858</v>
      </c>
      <c r="O345">
        <v>3</v>
      </c>
      <c r="P345">
        <v>97.7</v>
      </c>
      <c r="Q345">
        <f t="shared" si="35"/>
        <v>0.43000000000000682</v>
      </c>
    </row>
    <row r="346" spans="1:21" x14ac:dyDescent="0.35">
      <c r="A346" s="2">
        <v>45687</v>
      </c>
      <c r="B346">
        <v>6.0000000000002274E-2</v>
      </c>
      <c r="C346" s="2"/>
      <c r="E346">
        <v>2</v>
      </c>
      <c r="F346">
        <v>0</v>
      </c>
      <c r="G346">
        <v>51</v>
      </c>
      <c r="H346">
        <v>20</v>
      </c>
      <c r="I346">
        <f t="shared" si="29"/>
        <v>51.333333333333336</v>
      </c>
      <c r="J346">
        <v>0</v>
      </c>
      <c r="K346">
        <v>51</v>
      </c>
      <c r="L346">
        <v>36</v>
      </c>
      <c r="M346">
        <f t="shared" si="30"/>
        <v>51.6</v>
      </c>
      <c r="N346">
        <f t="shared" si="31"/>
        <v>0.26666666666666572</v>
      </c>
      <c r="O346">
        <v>2</v>
      </c>
      <c r="P346">
        <v>97.76</v>
      </c>
      <c r="Q346">
        <f t="shared" si="35"/>
        <v>6.0000000000002274E-2</v>
      </c>
    </row>
    <row r="347" spans="1:21" x14ac:dyDescent="0.35">
      <c r="A347" s="2">
        <v>45687</v>
      </c>
      <c r="B347">
        <v>0.14999999999999147</v>
      </c>
      <c r="C347" s="2"/>
      <c r="E347">
        <v>2</v>
      </c>
      <c r="F347">
        <v>0</v>
      </c>
      <c r="G347">
        <v>51</v>
      </c>
      <c r="H347">
        <v>36</v>
      </c>
      <c r="I347">
        <f t="shared" si="29"/>
        <v>51.6</v>
      </c>
      <c r="J347">
        <v>0</v>
      </c>
      <c r="K347">
        <v>51</v>
      </c>
      <c r="L347">
        <v>53</v>
      </c>
      <c r="M347">
        <f t="shared" si="30"/>
        <v>51.883333333333333</v>
      </c>
      <c r="N347">
        <f t="shared" si="31"/>
        <v>0.28333333333333144</v>
      </c>
      <c r="O347">
        <v>2</v>
      </c>
      <c r="P347">
        <v>97.91</v>
      </c>
      <c r="Q347">
        <f t="shared" si="35"/>
        <v>0.14999999999999147</v>
      </c>
    </row>
    <row r="348" spans="1:21" x14ac:dyDescent="0.35">
      <c r="A348" s="2">
        <v>45687</v>
      </c>
      <c r="B348">
        <v>0.90000000000000568</v>
      </c>
      <c r="C348" s="2"/>
      <c r="E348">
        <v>4</v>
      </c>
      <c r="F348">
        <v>0</v>
      </c>
      <c r="G348">
        <v>52</v>
      </c>
      <c r="H348">
        <v>11</v>
      </c>
      <c r="I348">
        <f t="shared" si="29"/>
        <v>52.18333333333333</v>
      </c>
      <c r="J348">
        <v>0</v>
      </c>
      <c r="K348">
        <v>54</v>
      </c>
      <c r="L348">
        <v>15</v>
      </c>
      <c r="M348">
        <f t="shared" si="30"/>
        <v>54.25</v>
      </c>
      <c r="N348">
        <f t="shared" si="31"/>
        <v>2.06666666666667</v>
      </c>
      <c r="O348">
        <v>4</v>
      </c>
      <c r="P348">
        <v>98.81</v>
      </c>
      <c r="Q348">
        <f t="shared" si="35"/>
        <v>0.90000000000000568</v>
      </c>
    </row>
    <row r="349" spans="1:21" x14ac:dyDescent="0.35">
      <c r="A349" s="2">
        <v>45687</v>
      </c>
      <c r="B349">
        <v>0.25</v>
      </c>
      <c r="C349" s="2"/>
      <c r="E349">
        <v>2</v>
      </c>
      <c r="F349">
        <v>0</v>
      </c>
      <c r="G349">
        <v>54</v>
      </c>
      <c r="H349">
        <v>48</v>
      </c>
      <c r="I349">
        <f t="shared" si="29"/>
        <v>54.8</v>
      </c>
      <c r="J349">
        <v>0</v>
      </c>
      <c r="K349">
        <v>55</v>
      </c>
      <c r="L349">
        <v>31</v>
      </c>
      <c r="M349">
        <f t="shared" si="30"/>
        <v>55.516666666666666</v>
      </c>
      <c r="N349">
        <f t="shared" si="31"/>
        <v>0.71666666666666856</v>
      </c>
      <c r="O349">
        <v>2</v>
      </c>
      <c r="P349">
        <v>99.06</v>
      </c>
      <c r="Q349">
        <f t="shared" si="35"/>
        <v>0.25</v>
      </c>
    </row>
    <row r="350" spans="1:21" x14ac:dyDescent="0.35">
      <c r="A350" s="2">
        <v>45687</v>
      </c>
      <c r="B350">
        <v>0.20999999999999375</v>
      </c>
      <c r="C350" s="2"/>
      <c r="D350" t="s">
        <v>82</v>
      </c>
      <c r="E350">
        <v>2</v>
      </c>
      <c r="F350">
        <v>0</v>
      </c>
      <c r="G350">
        <v>55</v>
      </c>
      <c r="H350">
        <v>38</v>
      </c>
      <c r="I350">
        <f t="shared" si="29"/>
        <v>55.633333333333333</v>
      </c>
      <c r="J350">
        <v>0</v>
      </c>
      <c r="K350">
        <v>55</v>
      </c>
      <c r="L350">
        <v>53</v>
      </c>
      <c r="M350">
        <f t="shared" si="30"/>
        <v>55.883333333333333</v>
      </c>
      <c r="N350">
        <f t="shared" si="31"/>
        <v>0.25</v>
      </c>
      <c r="O350">
        <v>2</v>
      </c>
      <c r="P350">
        <v>99.27</v>
      </c>
      <c r="Q350">
        <f t="shared" si="35"/>
        <v>0.20999999999999375</v>
      </c>
      <c r="U350" t="s">
        <v>82</v>
      </c>
    </row>
    <row r="351" spans="1:21" x14ac:dyDescent="0.35">
      <c r="A351" s="2">
        <v>45687</v>
      </c>
      <c r="B351">
        <v>0.25</v>
      </c>
      <c r="C351" s="2"/>
      <c r="D351" t="s">
        <v>82</v>
      </c>
      <c r="E351">
        <v>2</v>
      </c>
      <c r="F351">
        <v>0</v>
      </c>
      <c r="G351">
        <v>56</v>
      </c>
      <c r="H351">
        <v>8</v>
      </c>
      <c r="I351">
        <f t="shared" si="29"/>
        <v>56.133333333333333</v>
      </c>
      <c r="J351">
        <v>0</v>
      </c>
      <c r="K351">
        <v>56</v>
      </c>
      <c r="L351">
        <v>28</v>
      </c>
      <c r="M351">
        <f t="shared" si="30"/>
        <v>56.466666666666669</v>
      </c>
      <c r="N351">
        <f t="shared" si="31"/>
        <v>0.3333333333333357</v>
      </c>
      <c r="O351">
        <v>2</v>
      </c>
      <c r="P351">
        <v>99.52</v>
      </c>
      <c r="Q351">
        <f t="shared" si="35"/>
        <v>0.25</v>
      </c>
      <c r="U351" t="s">
        <v>82</v>
      </c>
    </row>
    <row r="352" spans="1:21" x14ac:dyDescent="0.35">
      <c r="A352" s="2">
        <v>45687</v>
      </c>
      <c r="B352">
        <v>0.25</v>
      </c>
      <c r="C352" s="2"/>
      <c r="E352">
        <v>2</v>
      </c>
      <c r="F352">
        <v>0</v>
      </c>
      <c r="G352">
        <v>56</v>
      </c>
      <c r="H352">
        <v>47</v>
      </c>
      <c r="I352">
        <f t="shared" si="29"/>
        <v>56.783333333333331</v>
      </c>
      <c r="J352">
        <v>0</v>
      </c>
      <c r="K352">
        <v>57</v>
      </c>
      <c r="L352">
        <v>43</v>
      </c>
      <c r="M352">
        <f t="shared" si="30"/>
        <v>57.716666666666669</v>
      </c>
      <c r="N352">
        <f t="shared" si="31"/>
        <v>0.93333333333333712</v>
      </c>
      <c r="O352">
        <v>2</v>
      </c>
      <c r="P352">
        <v>99.77</v>
      </c>
      <c r="Q352">
        <f t="shared" si="35"/>
        <v>0.25</v>
      </c>
    </row>
    <row r="353" spans="1:21" x14ac:dyDescent="0.35">
      <c r="A353" s="2">
        <v>45687</v>
      </c>
      <c r="B353">
        <v>0.21000000000000796</v>
      </c>
      <c r="C353" s="2"/>
      <c r="E353">
        <v>3</v>
      </c>
      <c r="F353">
        <v>0</v>
      </c>
      <c r="G353">
        <v>57</v>
      </c>
      <c r="H353">
        <v>43</v>
      </c>
      <c r="I353">
        <f t="shared" si="29"/>
        <v>57.716666666666669</v>
      </c>
      <c r="J353">
        <v>0</v>
      </c>
      <c r="K353">
        <v>58</v>
      </c>
      <c r="L353">
        <v>21</v>
      </c>
      <c r="M353">
        <f t="shared" si="30"/>
        <v>58.35</v>
      </c>
      <c r="N353">
        <f t="shared" si="31"/>
        <v>0.63333333333333286</v>
      </c>
      <c r="O353">
        <v>3</v>
      </c>
      <c r="P353">
        <v>99.98</v>
      </c>
      <c r="Q353">
        <f t="shared" si="35"/>
        <v>0.21000000000000796</v>
      </c>
    </row>
    <row r="354" spans="1:21" x14ac:dyDescent="0.35">
      <c r="A354" s="2">
        <v>45687</v>
      </c>
      <c r="B354">
        <v>0.11999999999999034</v>
      </c>
      <c r="C354" s="2"/>
      <c r="E354">
        <v>2</v>
      </c>
      <c r="F354">
        <v>0</v>
      </c>
      <c r="G354">
        <v>58</v>
      </c>
      <c r="H354">
        <v>21</v>
      </c>
      <c r="I354">
        <f t="shared" si="29"/>
        <v>58.35</v>
      </c>
      <c r="J354">
        <v>0</v>
      </c>
      <c r="K354">
        <v>58</v>
      </c>
      <c r="L354">
        <v>50</v>
      </c>
      <c r="M354">
        <f t="shared" si="30"/>
        <v>58.833333333333336</v>
      </c>
      <c r="N354">
        <f t="shared" si="31"/>
        <v>0.48333333333333428</v>
      </c>
      <c r="O354">
        <v>2</v>
      </c>
      <c r="P354">
        <v>100.1</v>
      </c>
      <c r="Q354">
        <f t="shared" si="35"/>
        <v>0.11999999999999034</v>
      </c>
    </row>
    <row r="355" spans="1:21" x14ac:dyDescent="0.35">
      <c r="A355" s="2">
        <v>45687</v>
      </c>
      <c r="B355">
        <v>0.12000000000000455</v>
      </c>
      <c r="C355" s="2"/>
      <c r="D355" t="s">
        <v>82</v>
      </c>
      <c r="E355">
        <v>2</v>
      </c>
      <c r="F355">
        <v>0</v>
      </c>
      <c r="G355">
        <v>58</v>
      </c>
      <c r="H355">
        <v>50</v>
      </c>
      <c r="I355">
        <f t="shared" si="29"/>
        <v>58.833333333333336</v>
      </c>
      <c r="J355">
        <v>0</v>
      </c>
      <c r="K355">
        <v>59</v>
      </c>
      <c r="L355">
        <v>18</v>
      </c>
      <c r="M355">
        <f t="shared" si="30"/>
        <v>59.3</v>
      </c>
      <c r="N355">
        <f t="shared" si="31"/>
        <v>0.46666666666666146</v>
      </c>
      <c r="O355">
        <v>2</v>
      </c>
      <c r="P355">
        <v>100.22</v>
      </c>
      <c r="Q355">
        <f t="shared" si="35"/>
        <v>0.12000000000000455</v>
      </c>
      <c r="U355" t="s">
        <v>82</v>
      </c>
    </row>
    <row r="356" spans="1:21" x14ac:dyDescent="0.35">
      <c r="A356" s="2">
        <v>45687</v>
      </c>
      <c r="B356">
        <v>1.2800000000000011</v>
      </c>
      <c r="C356" s="2"/>
      <c r="E356">
        <v>4</v>
      </c>
      <c r="F356">
        <v>0</v>
      </c>
      <c r="G356">
        <v>59</v>
      </c>
      <c r="H356">
        <v>30</v>
      </c>
      <c r="I356">
        <f t="shared" si="29"/>
        <v>59.5</v>
      </c>
      <c r="J356">
        <v>1</v>
      </c>
      <c r="K356">
        <v>0</v>
      </c>
      <c r="L356">
        <v>24</v>
      </c>
      <c r="M356">
        <f t="shared" si="30"/>
        <v>60.4</v>
      </c>
      <c r="N356">
        <f t="shared" si="31"/>
        <v>0.89999999999999858</v>
      </c>
      <c r="O356">
        <v>4</v>
      </c>
      <c r="P356">
        <v>101.5</v>
      </c>
      <c r="Q356">
        <f t="shared" si="35"/>
        <v>1.2800000000000011</v>
      </c>
    </row>
    <row r="357" spans="1:21" x14ac:dyDescent="0.35">
      <c r="A357" s="2">
        <v>45687</v>
      </c>
      <c r="B357">
        <v>0.79999999999999716</v>
      </c>
      <c r="C357" s="2"/>
      <c r="E357">
        <v>2</v>
      </c>
      <c r="F357">
        <v>1</v>
      </c>
      <c r="G357">
        <v>0</v>
      </c>
      <c r="H357">
        <v>49</v>
      </c>
      <c r="I357">
        <f t="shared" si="29"/>
        <v>60.81666666666667</v>
      </c>
      <c r="J357">
        <v>1</v>
      </c>
      <c r="K357">
        <v>2</v>
      </c>
      <c r="L357">
        <v>8</v>
      </c>
      <c r="M357">
        <f t="shared" si="30"/>
        <v>62.133333333333333</v>
      </c>
      <c r="N357">
        <f t="shared" si="31"/>
        <v>1.3166666666666629</v>
      </c>
      <c r="O357">
        <v>2</v>
      </c>
      <c r="P357">
        <v>102.3</v>
      </c>
      <c r="Q357">
        <f t="shared" si="35"/>
        <v>0.79999999999999716</v>
      </c>
    </row>
    <row r="358" spans="1:21" x14ac:dyDescent="0.35">
      <c r="A358" s="2">
        <v>45687</v>
      </c>
      <c r="B358">
        <v>2.0100000000000051</v>
      </c>
      <c r="C358" s="2"/>
      <c r="E358">
        <v>5</v>
      </c>
      <c r="F358">
        <v>1</v>
      </c>
      <c r="G358">
        <v>2</v>
      </c>
      <c r="H358">
        <v>19</v>
      </c>
      <c r="I358">
        <f t="shared" si="29"/>
        <v>62.31666666666667</v>
      </c>
      <c r="J358">
        <v>1</v>
      </c>
      <c r="K358">
        <v>4</v>
      </c>
      <c r="L358">
        <v>12</v>
      </c>
      <c r="M358">
        <f t="shared" si="30"/>
        <v>64.2</v>
      </c>
      <c r="N358">
        <f t="shared" si="31"/>
        <v>1.8833333333333329</v>
      </c>
      <c r="O358">
        <v>5</v>
      </c>
      <c r="P358">
        <v>104.31</v>
      </c>
      <c r="Q358">
        <f t="shared" si="35"/>
        <v>2.0100000000000051</v>
      </c>
      <c r="R358" t="s">
        <v>83</v>
      </c>
      <c r="S358" t="s">
        <v>84</v>
      </c>
    </row>
    <row r="359" spans="1:21" x14ac:dyDescent="0.35">
      <c r="A359" s="2">
        <v>45687</v>
      </c>
      <c r="B359">
        <v>0.26999999999999602</v>
      </c>
      <c r="C359" s="2"/>
      <c r="E359">
        <v>1</v>
      </c>
      <c r="F359">
        <v>1</v>
      </c>
      <c r="G359">
        <v>5</v>
      </c>
      <c r="H359">
        <v>16</v>
      </c>
      <c r="I359">
        <f t="shared" si="29"/>
        <v>65.266666666666666</v>
      </c>
      <c r="J359">
        <v>1</v>
      </c>
      <c r="K359">
        <v>5</v>
      </c>
      <c r="L359">
        <v>41</v>
      </c>
      <c r="M359">
        <f t="shared" si="30"/>
        <v>65.683333333333337</v>
      </c>
      <c r="N359">
        <f t="shared" si="31"/>
        <v>0.4166666666666714</v>
      </c>
      <c r="O359">
        <v>1</v>
      </c>
      <c r="P359">
        <v>104.58</v>
      </c>
      <c r="Q359">
        <f t="shared" si="35"/>
        <v>0.26999999999999602</v>
      </c>
    </row>
    <row r="360" spans="1:21" x14ac:dyDescent="0.35">
      <c r="A360" s="2">
        <v>45687</v>
      </c>
      <c r="B360">
        <v>7.9999999999998295E-2</v>
      </c>
      <c r="C360" s="2"/>
      <c r="E360">
        <v>2</v>
      </c>
      <c r="F360">
        <v>1</v>
      </c>
      <c r="G360">
        <v>5</v>
      </c>
      <c r="H360">
        <v>41</v>
      </c>
      <c r="I360">
        <f t="shared" si="29"/>
        <v>65.683333333333337</v>
      </c>
      <c r="J360">
        <v>1</v>
      </c>
      <c r="K360">
        <v>6</v>
      </c>
      <c r="L360">
        <v>12</v>
      </c>
      <c r="M360">
        <f t="shared" si="30"/>
        <v>66.2</v>
      </c>
      <c r="N360">
        <f t="shared" si="31"/>
        <v>0.51666666666666572</v>
      </c>
      <c r="O360">
        <v>2</v>
      </c>
      <c r="P360">
        <v>104.66</v>
      </c>
      <c r="Q360">
        <f t="shared" si="35"/>
        <v>7.9999999999998295E-2</v>
      </c>
    </row>
    <row r="361" spans="1:21" x14ac:dyDescent="0.35">
      <c r="A361" s="2">
        <v>45687</v>
      </c>
      <c r="B361">
        <v>0.56000000000000227</v>
      </c>
      <c r="C361" s="2"/>
      <c r="E361">
        <v>2</v>
      </c>
      <c r="F361">
        <v>1</v>
      </c>
      <c r="G361">
        <v>6</v>
      </c>
      <c r="H361">
        <v>12</v>
      </c>
      <c r="I361">
        <f t="shared" si="29"/>
        <v>66.2</v>
      </c>
      <c r="J361">
        <v>1</v>
      </c>
      <c r="K361">
        <v>7</v>
      </c>
      <c r="L361">
        <v>16</v>
      </c>
      <c r="M361">
        <f t="shared" si="30"/>
        <v>67.266666666666666</v>
      </c>
      <c r="N361">
        <f t="shared" si="31"/>
        <v>1.0666666666666629</v>
      </c>
      <c r="O361">
        <v>2</v>
      </c>
      <c r="P361">
        <v>105.22</v>
      </c>
      <c r="Q361">
        <f t="shared" si="35"/>
        <v>0.56000000000000227</v>
      </c>
      <c r="R361" t="s">
        <v>85</v>
      </c>
      <c r="S361" t="s">
        <v>86</v>
      </c>
    </row>
    <row r="362" spans="1:21" x14ac:dyDescent="0.35">
      <c r="A362" s="2">
        <v>45687</v>
      </c>
      <c r="B362">
        <v>0.98999999999999488</v>
      </c>
      <c r="C362" s="2"/>
      <c r="E362">
        <v>4</v>
      </c>
      <c r="F362">
        <v>1</v>
      </c>
      <c r="G362">
        <v>7</v>
      </c>
      <c r="H362">
        <v>45</v>
      </c>
      <c r="I362">
        <f t="shared" si="29"/>
        <v>67.75</v>
      </c>
      <c r="J362">
        <v>1</v>
      </c>
      <c r="K362">
        <v>8</v>
      </c>
      <c r="L362">
        <v>38</v>
      </c>
      <c r="M362">
        <f t="shared" si="30"/>
        <v>68.63333333333334</v>
      </c>
      <c r="N362">
        <f t="shared" si="31"/>
        <v>0.88333333333333997</v>
      </c>
      <c r="O362">
        <v>4</v>
      </c>
      <c r="P362">
        <v>106.21</v>
      </c>
      <c r="Q362">
        <f t="shared" si="35"/>
        <v>0.98999999999999488</v>
      </c>
    </row>
    <row r="363" spans="1:21" x14ac:dyDescent="0.35">
      <c r="A363" s="2">
        <v>45688</v>
      </c>
      <c r="B363">
        <v>1.63</v>
      </c>
      <c r="C363" s="2"/>
      <c r="E363">
        <v>4</v>
      </c>
      <c r="F363">
        <v>0</v>
      </c>
      <c r="G363">
        <v>0</v>
      </c>
      <c r="H363">
        <v>0</v>
      </c>
      <c r="I363">
        <f>F363*60+G363+H363/60</f>
        <v>0</v>
      </c>
      <c r="J363">
        <v>0</v>
      </c>
      <c r="K363">
        <v>1</v>
      </c>
      <c r="L363">
        <v>42</v>
      </c>
      <c r="M363">
        <f>J363*60+K363+L363/60</f>
        <v>1.7</v>
      </c>
      <c r="N363">
        <f>M363-I363</f>
        <v>1.7</v>
      </c>
      <c r="O363">
        <v>4</v>
      </c>
      <c r="P363">
        <v>1.63</v>
      </c>
      <c r="Q363">
        <f>P363-0</f>
        <v>1.63</v>
      </c>
      <c r="R363">
        <v>0</v>
      </c>
      <c r="S363">
        <v>0</v>
      </c>
      <c r="T363">
        <f>S363-R363</f>
        <v>0</v>
      </c>
    </row>
    <row r="364" spans="1:21" x14ac:dyDescent="0.35">
      <c r="A364" s="2">
        <v>45688</v>
      </c>
      <c r="B364">
        <v>1.73</v>
      </c>
      <c r="C364" s="2"/>
      <c r="E364">
        <v>4</v>
      </c>
      <c r="F364">
        <v>0</v>
      </c>
      <c r="G364">
        <v>2</v>
      </c>
      <c r="H364">
        <v>33</v>
      </c>
      <c r="I364">
        <f>F364*60+G364+H364/60</f>
        <v>2.5499999999999998</v>
      </c>
      <c r="J364">
        <v>0</v>
      </c>
      <c r="K364">
        <v>3</v>
      </c>
      <c r="L364">
        <v>40</v>
      </c>
      <c r="M364">
        <f t="shared" ref="M364:M540" si="36">J364*60+K364+L364/60</f>
        <v>3.6666666666666665</v>
      </c>
      <c r="N364">
        <f t="shared" ref="N364:N540" si="37">M364-I364</f>
        <v>1.1166666666666667</v>
      </c>
      <c r="O364">
        <v>4</v>
      </c>
      <c r="P364">
        <v>3.36</v>
      </c>
      <c r="Q364">
        <f>P364-P363</f>
        <v>1.73</v>
      </c>
    </row>
    <row r="365" spans="1:21" x14ac:dyDescent="0.35">
      <c r="A365" s="2">
        <v>45688</v>
      </c>
      <c r="B365">
        <v>0.22999999999999998</v>
      </c>
      <c r="C365" s="2"/>
      <c r="E365">
        <v>2</v>
      </c>
      <c r="F365">
        <v>0</v>
      </c>
      <c r="G365">
        <v>3</v>
      </c>
      <c r="H365">
        <v>53</v>
      </c>
      <c r="I365">
        <f t="shared" ref="I365:I540" si="38">F365*60+G365+H365/60</f>
        <v>3.8833333333333333</v>
      </c>
      <c r="J365">
        <v>0</v>
      </c>
      <c r="K365">
        <v>4</v>
      </c>
      <c r="L365">
        <v>20</v>
      </c>
      <c r="M365">
        <f t="shared" si="36"/>
        <v>4.333333333333333</v>
      </c>
      <c r="N365">
        <f t="shared" si="37"/>
        <v>0.44999999999999973</v>
      </c>
      <c r="O365">
        <v>2</v>
      </c>
      <c r="P365">
        <v>3.59</v>
      </c>
      <c r="Q365">
        <f t="shared" ref="Q365:Q428" si="39">P365-P364</f>
        <v>0.22999999999999998</v>
      </c>
    </row>
    <row r="366" spans="1:21" x14ac:dyDescent="0.35">
      <c r="A366" s="2">
        <v>45688</v>
      </c>
      <c r="B366">
        <v>1.6400000000000006</v>
      </c>
      <c r="C366" s="2"/>
      <c r="E366">
        <v>3</v>
      </c>
      <c r="F366">
        <v>0</v>
      </c>
      <c r="G366">
        <v>6</v>
      </c>
      <c r="H366">
        <v>5</v>
      </c>
      <c r="I366">
        <f t="shared" si="38"/>
        <v>6.083333333333333</v>
      </c>
      <c r="J366">
        <v>0</v>
      </c>
      <c r="K366">
        <v>7</v>
      </c>
      <c r="L366">
        <v>29</v>
      </c>
      <c r="M366">
        <f t="shared" si="36"/>
        <v>7.4833333333333334</v>
      </c>
      <c r="N366">
        <f t="shared" si="37"/>
        <v>1.4000000000000004</v>
      </c>
      <c r="O366">
        <v>3</v>
      </c>
      <c r="P366">
        <v>5.23</v>
      </c>
      <c r="Q366">
        <f t="shared" si="39"/>
        <v>1.6400000000000006</v>
      </c>
    </row>
    <row r="367" spans="1:21" x14ac:dyDescent="0.35">
      <c r="A367" s="2">
        <v>45688</v>
      </c>
      <c r="B367">
        <v>0.21999999999999975</v>
      </c>
      <c r="C367" s="2"/>
      <c r="D367" t="s">
        <v>82</v>
      </c>
      <c r="E367">
        <v>2</v>
      </c>
      <c r="F367">
        <v>0</v>
      </c>
      <c r="G367">
        <v>7</v>
      </c>
      <c r="H367">
        <v>57</v>
      </c>
      <c r="I367">
        <f t="shared" si="38"/>
        <v>7.95</v>
      </c>
      <c r="J367">
        <v>0</v>
      </c>
      <c r="K367">
        <v>8</v>
      </c>
      <c r="L367">
        <v>17</v>
      </c>
      <c r="M367">
        <f t="shared" si="36"/>
        <v>8.2833333333333332</v>
      </c>
      <c r="N367">
        <f t="shared" si="37"/>
        <v>0.33333333333333304</v>
      </c>
      <c r="O367">
        <v>2</v>
      </c>
      <c r="P367">
        <v>5.45</v>
      </c>
      <c r="Q367">
        <f t="shared" si="39"/>
        <v>0.21999999999999975</v>
      </c>
      <c r="U367" t="s">
        <v>82</v>
      </c>
    </row>
    <row r="368" spans="1:21" x14ac:dyDescent="0.35">
      <c r="A368" s="2">
        <v>45688</v>
      </c>
      <c r="B368">
        <v>0.59999999999999964</v>
      </c>
      <c r="C368" s="2"/>
      <c r="E368">
        <v>4</v>
      </c>
      <c r="F368">
        <v>0</v>
      </c>
      <c r="G368">
        <v>9</v>
      </c>
      <c r="H368">
        <v>15</v>
      </c>
      <c r="I368">
        <f t="shared" si="38"/>
        <v>9.25</v>
      </c>
      <c r="J368">
        <v>0</v>
      </c>
      <c r="K368">
        <v>10</v>
      </c>
      <c r="L368">
        <v>12</v>
      </c>
      <c r="M368">
        <f t="shared" si="36"/>
        <v>10.199999999999999</v>
      </c>
      <c r="N368">
        <f t="shared" si="37"/>
        <v>0.94999999999999929</v>
      </c>
      <c r="O368">
        <v>4</v>
      </c>
      <c r="P368">
        <v>6.05</v>
      </c>
      <c r="Q368">
        <f t="shared" si="39"/>
        <v>0.59999999999999964</v>
      </c>
    </row>
    <row r="369" spans="1:21" x14ac:dyDescent="0.35">
      <c r="A369" s="2">
        <v>45688</v>
      </c>
      <c r="B369">
        <v>0.75999999999999979</v>
      </c>
      <c r="C369" s="2"/>
      <c r="E369">
        <v>4</v>
      </c>
      <c r="F369">
        <v>0</v>
      </c>
      <c r="G369">
        <v>10</v>
      </c>
      <c r="H369">
        <v>53</v>
      </c>
      <c r="I369">
        <f t="shared" si="38"/>
        <v>10.883333333333333</v>
      </c>
      <c r="J369">
        <v>0</v>
      </c>
      <c r="K369">
        <v>12</v>
      </c>
      <c r="L369">
        <v>16</v>
      </c>
      <c r="M369">
        <f t="shared" si="36"/>
        <v>12.266666666666667</v>
      </c>
      <c r="N369">
        <f t="shared" si="37"/>
        <v>1.3833333333333346</v>
      </c>
      <c r="O369">
        <v>4</v>
      </c>
      <c r="P369">
        <v>6.81</v>
      </c>
      <c r="Q369">
        <f t="shared" si="39"/>
        <v>0.75999999999999979</v>
      </c>
    </row>
    <row r="370" spans="1:21" x14ac:dyDescent="0.35">
      <c r="A370" s="2">
        <v>45688</v>
      </c>
      <c r="B370">
        <v>0.41000000000000014</v>
      </c>
      <c r="C370" s="2"/>
      <c r="E370">
        <v>2</v>
      </c>
      <c r="F370">
        <v>0</v>
      </c>
      <c r="G370">
        <v>12</v>
      </c>
      <c r="H370">
        <v>40</v>
      </c>
      <c r="I370">
        <f t="shared" si="38"/>
        <v>12.666666666666666</v>
      </c>
      <c r="J370">
        <v>0</v>
      </c>
      <c r="K370">
        <v>13</v>
      </c>
      <c r="L370">
        <v>19</v>
      </c>
      <c r="M370">
        <f t="shared" si="36"/>
        <v>13.316666666666666</v>
      </c>
      <c r="N370">
        <f t="shared" si="37"/>
        <v>0.65000000000000036</v>
      </c>
      <c r="O370">
        <v>2</v>
      </c>
      <c r="P370">
        <v>7.22</v>
      </c>
      <c r="Q370">
        <f t="shared" si="39"/>
        <v>0.41000000000000014</v>
      </c>
    </row>
    <row r="371" spans="1:21" x14ac:dyDescent="0.35">
      <c r="A371" s="2">
        <v>45688</v>
      </c>
      <c r="B371">
        <v>1.0000000000000009</v>
      </c>
      <c r="C371" s="2"/>
      <c r="E371">
        <v>4</v>
      </c>
      <c r="F371">
        <v>0</v>
      </c>
      <c r="G371">
        <v>13</v>
      </c>
      <c r="H371">
        <v>34</v>
      </c>
      <c r="I371">
        <f t="shared" si="38"/>
        <v>13.566666666666666</v>
      </c>
      <c r="J371">
        <v>0</v>
      </c>
      <c r="K371">
        <v>14</v>
      </c>
      <c r="L371">
        <v>23</v>
      </c>
      <c r="M371">
        <f t="shared" si="36"/>
        <v>14.383333333333333</v>
      </c>
      <c r="N371">
        <f t="shared" si="37"/>
        <v>0.81666666666666643</v>
      </c>
      <c r="O371">
        <v>4</v>
      </c>
      <c r="P371">
        <v>8.2200000000000006</v>
      </c>
      <c r="Q371">
        <f t="shared" si="39"/>
        <v>1.0000000000000009</v>
      </c>
    </row>
    <row r="372" spans="1:21" x14ac:dyDescent="0.35">
      <c r="A372" s="2">
        <v>45688</v>
      </c>
      <c r="B372">
        <v>0.14999999999999858</v>
      </c>
      <c r="C372" s="2"/>
      <c r="E372">
        <v>3</v>
      </c>
      <c r="F372">
        <v>0</v>
      </c>
      <c r="G372">
        <v>15</v>
      </c>
      <c r="H372">
        <v>5</v>
      </c>
      <c r="I372">
        <f t="shared" si="38"/>
        <v>15.083333333333334</v>
      </c>
      <c r="J372">
        <v>0</v>
      </c>
      <c r="K372">
        <v>15</v>
      </c>
      <c r="L372">
        <v>29</v>
      </c>
      <c r="M372">
        <f t="shared" si="36"/>
        <v>15.483333333333333</v>
      </c>
      <c r="N372">
        <f t="shared" si="37"/>
        <v>0.39999999999999858</v>
      </c>
      <c r="O372">
        <v>3</v>
      </c>
      <c r="P372">
        <v>8.3699999999999992</v>
      </c>
      <c r="Q372">
        <f t="shared" si="39"/>
        <v>0.14999999999999858</v>
      </c>
    </row>
    <row r="373" spans="1:21" x14ac:dyDescent="0.35">
      <c r="A373" s="2">
        <v>45688</v>
      </c>
      <c r="B373">
        <v>0.19000000000000128</v>
      </c>
      <c r="C373" s="2"/>
      <c r="E373">
        <v>2</v>
      </c>
      <c r="F373">
        <v>0</v>
      </c>
      <c r="G373">
        <v>15</v>
      </c>
      <c r="H373">
        <v>39</v>
      </c>
      <c r="I373">
        <f t="shared" si="38"/>
        <v>15.65</v>
      </c>
      <c r="J373">
        <v>0</v>
      </c>
      <c r="K373">
        <v>16</v>
      </c>
      <c r="L373">
        <v>21</v>
      </c>
      <c r="M373">
        <f t="shared" si="36"/>
        <v>16.350000000000001</v>
      </c>
      <c r="N373">
        <f t="shared" si="37"/>
        <v>0.70000000000000107</v>
      </c>
      <c r="O373">
        <v>2</v>
      </c>
      <c r="P373">
        <v>8.56</v>
      </c>
      <c r="Q373">
        <f t="shared" si="39"/>
        <v>0.19000000000000128</v>
      </c>
    </row>
    <row r="374" spans="1:21" x14ac:dyDescent="0.35">
      <c r="A374" s="2">
        <v>45688</v>
      </c>
      <c r="B374">
        <v>0.46999999999999886</v>
      </c>
      <c r="C374" s="2"/>
      <c r="E374">
        <v>3</v>
      </c>
      <c r="F374">
        <v>0</v>
      </c>
      <c r="G374">
        <v>16</v>
      </c>
      <c r="H374">
        <v>43</v>
      </c>
      <c r="I374">
        <f t="shared" si="38"/>
        <v>16.716666666666665</v>
      </c>
      <c r="J374">
        <v>0</v>
      </c>
      <c r="K374">
        <v>17</v>
      </c>
      <c r="L374">
        <v>29</v>
      </c>
      <c r="M374">
        <f t="shared" si="36"/>
        <v>17.483333333333334</v>
      </c>
      <c r="N374">
        <f t="shared" si="37"/>
        <v>0.76666666666666927</v>
      </c>
      <c r="O374">
        <v>3</v>
      </c>
      <c r="P374">
        <v>9.0299999999999994</v>
      </c>
      <c r="Q374">
        <f t="shared" si="39"/>
        <v>0.46999999999999886</v>
      </c>
    </row>
    <row r="375" spans="1:21" x14ac:dyDescent="0.35">
      <c r="A375" s="2">
        <v>45688</v>
      </c>
      <c r="B375">
        <v>0.97000000000000064</v>
      </c>
      <c r="C375" s="2"/>
      <c r="E375">
        <v>4</v>
      </c>
      <c r="F375">
        <v>0</v>
      </c>
      <c r="G375">
        <v>18</v>
      </c>
      <c r="H375">
        <v>24</v>
      </c>
      <c r="I375">
        <f t="shared" si="38"/>
        <v>18.399999999999999</v>
      </c>
      <c r="J375">
        <v>0</v>
      </c>
      <c r="K375">
        <v>19</v>
      </c>
      <c r="L375">
        <v>10</v>
      </c>
      <c r="M375">
        <f t="shared" si="36"/>
        <v>19.166666666666668</v>
      </c>
      <c r="N375">
        <f t="shared" si="37"/>
        <v>0.76666666666666927</v>
      </c>
      <c r="O375">
        <v>4</v>
      </c>
      <c r="P375">
        <v>10</v>
      </c>
      <c r="Q375">
        <f t="shared" si="39"/>
        <v>0.97000000000000064</v>
      </c>
    </row>
    <row r="376" spans="1:21" x14ac:dyDescent="0.35">
      <c r="A376" s="2">
        <v>45688</v>
      </c>
      <c r="B376">
        <v>0.28999999999999915</v>
      </c>
      <c r="C376" s="2"/>
      <c r="E376">
        <v>3</v>
      </c>
      <c r="F376">
        <v>0</v>
      </c>
      <c r="G376">
        <v>19</v>
      </c>
      <c r="H376">
        <v>22</v>
      </c>
      <c r="I376">
        <f t="shared" si="38"/>
        <v>19.366666666666667</v>
      </c>
      <c r="J376">
        <v>0</v>
      </c>
      <c r="K376">
        <v>19</v>
      </c>
      <c r="L376">
        <v>42</v>
      </c>
      <c r="M376">
        <f t="shared" si="36"/>
        <v>19.7</v>
      </c>
      <c r="N376">
        <f t="shared" si="37"/>
        <v>0.33333333333333215</v>
      </c>
      <c r="O376">
        <v>3</v>
      </c>
      <c r="P376">
        <v>10.29</v>
      </c>
      <c r="Q376">
        <f t="shared" si="39"/>
        <v>0.28999999999999915</v>
      </c>
    </row>
    <row r="377" spans="1:21" x14ac:dyDescent="0.35">
      <c r="A377" s="2">
        <v>45688</v>
      </c>
      <c r="B377">
        <v>0.88000000000000078</v>
      </c>
      <c r="C377" s="2"/>
      <c r="E377">
        <v>4</v>
      </c>
      <c r="F377">
        <v>0</v>
      </c>
      <c r="G377">
        <v>20</v>
      </c>
      <c r="H377">
        <v>13</v>
      </c>
      <c r="I377">
        <f t="shared" si="38"/>
        <v>20.216666666666665</v>
      </c>
      <c r="J377">
        <v>0</v>
      </c>
      <c r="K377">
        <v>21</v>
      </c>
      <c r="L377">
        <v>3</v>
      </c>
      <c r="M377">
        <f t="shared" si="36"/>
        <v>21.05</v>
      </c>
      <c r="N377">
        <f t="shared" si="37"/>
        <v>0.8333333333333357</v>
      </c>
      <c r="O377">
        <v>4</v>
      </c>
      <c r="P377">
        <v>11.17</v>
      </c>
      <c r="Q377">
        <f t="shared" si="39"/>
        <v>0.88000000000000078</v>
      </c>
    </row>
    <row r="378" spans="1:21" x14ac:dyDescent="0.35">
      <c r="A378" s="2">
        <v>45688</v>
      </c>
      <c r="B378">
        <v>0.67999999999999972</v>
      </c>
      <c r="C378" s="2"/>
      <c r="E378">
        <v>4</v>
      </c>
      <c r="F378">
        <v>0</v>
      </c>
      <c r="G378">
        <v>21</v>
      </c>
      <c r="H378">
        <v>59</v>
      </c>
      <c r="I378">
        <f t="shared" si="38"/>
        <v>21.983333333333334</v>
      </c>
      <c r="J378">
        <v>0</v>
      </c>
      <c r="K378">
        <v>22</v>
      </c>
      <c r="L378">
        <v>34</v>
      </c>
      <c r="M378">
        <f t="shared" si="36"/>
        <v>22.566666666666666</v>
      </c>
      <c r="N378">
        <f t="shared" si="37"/>
        <v>0.58333333333333215</v>
      </c>
      <c r="O378">
        <v>4</v>
      </c>
      <c r="P378">
        <v>11.85</v>
      </c>
      <c r="Q378">
        <f t="shared" si="39"/>
        <v>0.67999999999999972</v>
      </c>
    </row>
    <row r="379" spans="1:21" x14ac:dyDescent="0.35">
      <c r="A379" s="2">
        <v>45688</v>
      </c>
      <c r="B379">
        <v>0.33999999999999986</v>
      </c>
      <c r="C379" s="2"/>
      <c r="E379">
        <v>5</v>
      </c>
      <c r="F379">
        <v>0</v>
      </c>
      <c r="G379">
        <v>22</v>
      </c>
      <c r="H379">
        <v>50</v>
      </c>
      <c r="I379">
        <f t="shared" si="38"/>
        <v>22.833333333333332</v>
      </c>
      <c r="J379">
        <v>0</v>
      </c>
      <c r="K379">
        <v>23</v>
      </c>
      <c r="L379">
        <v>30</v>
      </c>
      <c r="M379">
        <f t="shared" si="36"/>
        <v>23.5</v>
      </c>
      <c r="N379">
        <f t="shared" si="37"/>
        <v>0.66666666666666785</v>
      </c>
      <c r="O379">
        <v>5</v>
      </c>
      <c r="P379">
        <v>12.19</v>
      </c>
      <c r="Q379">
        <f t="shared" si="39"/>
        <v>0.33999999999999986</v>
      </c>
    </row>
    <row r="380" spans="1:21" x14ac:dyDescent="0.35">
      <c r="A380" s="2">
        <v>45688</v>
      </c>
      <c r="B380">
        <v>1.7900000000000009</v>
      </c>
      <c r="C380" s="2"/>
      <c r="E380">
        <v>4</v>
      </c>
      <c r="F380">
        <v>0</v>
      </c>
      <c r="G380">
        <v>23</v>
      </c>
      <c r="H380">
        <v>54</v>
      </c>
      <c r="I380">
        <f t="shared" si="38"/>
        <v>23.9</v>
      </c>
      <c r="J380">
        <v>0</v>
      </c>
      <c r="K380">
        <v>24</v>
      </c>
      <c r="L380">
        <v>45</v>
      </c>
      <c r="M380">
        <f t="shared" si="36"/>
        <v>24.75</v>
      </c>
      <c r="N380">
        <f t="shared" si="37"/>
        <v>0.85000000000000142</v>
      </c>
      <c r="O380">
        <v>4</v>
      </c>
      <c r="P380">
        <v>13.98</v>
      </c>
      <c r="Q380">
        <f t="shared" si="39"/>
        <v>1.7900000000000009</v>
      </c>
    </row>
    <row r="381" spans="1:21" x14ac:dyDescent="0.35">
      <c r="A381" s="2">
        <v>45688</v>
      </c>
      <c r="B381">
        <v>0.30999999999999872</v>
      </c>
      <c r="C381" s="2"/>
      <c r="E381">
        <v>3</v>
      </c>
      <c r="F381">
        <v>0</v>
      </c>
      <c r="G381">
        <v>25</v>
      </c>
      <c r="H381">
        <v>0</v>
      </c>
      <c r="I381">
        <f t="shared" si="38"/>
        <v>25</v>
      </c>
      <c r="J381">
        <v>0</v>
      </c>
      <c r="K381">
        <v>25</v>
      </c>
      <c r="L381">
        <v>33</v>
      </c>
      <c r="M381">
        <f t="shared" si="36"/>
        <v>25.55</v>
      </c>
      <c r="N381">
        <f t="shared" si="37"/>
        <v>0.55000000000000071</v>
      </c>
      <c r="O381">
        <v>3</v>
      </c>
      <c r="P381">
        <v>14.29</v>
      </c>
      <c r="Q381">
        <f t="shared" si="39"/>
        <v>0.30999999999999872</v>
      </c>
    </row>
    <row r="382" spans="1:21" x14ac:dyDescent="0.35">
      <c r="A382" s="2">
        <v>45688</v>
      </c>
      <c r="B382">
        <v>0.41000000000000014</v>
      </c>
      <c r="C382" s="2"/>
      <c r="E382">
        <v>3</v>
      </c>
      <c r="F382">
        <v>0</v>
      </c>
      <c r="G382">
        <v>29</v>
      </c>
      <c r="H382">
        <v>18</v>
      </c>
      <c r="I382">
        <f t="shared" si="38"/>
        <v>29.3</v>
      </c>
      <c r="J382">
        <v>0</v>
      </c>
      <c r="K382">
        <v>30</v>
      </c>
      <c r="L382">
        <v>1</v>
      </c>
      <c r="M382">
        <f t="shared" si="36"/>
        <v>30.016666666666666</v>
      </c>
      <c r="N382">
        <f t="shared" si="37"/>
        <v>0.71666666666666501</v>
      </c>
      <c r="O382">
        <v>3</v>
      </c>
      <c r="P382">
        <v>14.7</v>
      </c>
      <c r="Q382">
        <f t="shared" si="39"/>
        <v>0.41000000000000014</v>
      </c>
    </row>
    <row r="383" spans="1:21" x14ac:dyDescent="0.35">
      <c r="A383" s="2">
        <v>45688</v>
      </c>
      <c r="B383">
        <v>0.54000000000000092</v>
      </c>
      <c r="C383" s="2"/>
      <c r="D383" t="s">
        <v>82</v>
      </c>
      <c r="E383">
        <v>3</v>
      </c>
      <c r="F383">
        <v>0</v>
      </c>
      <c r="G383">
        <v>30</v>
      </c>
      <c r="H383">
        <v>14</v>
      </c>
      <c r="I383">
        <f t="shared" si="38"/>
        <v>30.233333333333334</v>
      </c>
      <c r="J383">
        <v>0</v>
      </c>
      <c r="K383">
        <v>31</v>
      </c>
      <c r="L383">
        <v>0</v>
      </c>
      <c r="M383">
        <f t="shared" si="36"/>
        <v>31</v>
      </c>
      <c r="N383">
        <f t="shared" si="37"/>
        <v>0.76666666666666572</v>
      </c>
      <c r="O383">
        <v>3</v>
      </c>
      <c r="P383">
        <v>15.24</v>
      </c>
      <c r="Q383">
        <f t="shared" si="39"/>
        <v>0.54000000000000092</v>
      </c>
      <c r="U383" t="s">
        <v>82</v>
      </c>
    </row>
    <row r="384" spans="1:21" x14ac:dyDescent="0.35">
      <c r="A384" s="2">
        <v>45688</v>
      </c>
      <c r="B384">
        <v>0.33000000000000007</v>
      </c>
      <c r="C384" s="2"/>
      <c r="E384">
        <v>3</v>
      </c>
      <c r="F384">
        <v>0</v>
      </c>
      <c r="G384">
        <v>31</v>
      </c>
      <c r="H384">
        <v>12</v>
      </c>
      <c r="I384">
        <f t="shared" si="38"/>
        <v>31.2</v>
      </c>
      <c r="J384">
        <v>0</v>
      </c>
      <c r="K384">
        <v>31</v>
      </c>
      <c r="L384">
        <v>39</v>
      </c>
      <c r="M384">
        <f t="shared" si="36"/>
        <v>31.65</v>
      </c>
      <c r="N384">
        <f t="shared" si="37"/>
        <v>0.44999999999999929</v>
      </c>
      <c r="O384">
        <v>3</v>
      </c>
      <c r="P384">
        <v>15.57</v>
      </c>
      <c r="Q384">
        <f t="shared" si="39"/>
        <v>0.33000000000000007</v>
      </c>
    </row>
    <row r="385" spans="1:21" x14ac:dyDescent="0.35">
      <c r="A385" s="2">
        <v>45688</v>
      </c>
      <c r="B385">
        <v>1.3599999999999994</v>
      </c>
      <c r="C385" s="2"/>
      <c r="E385">
        <v>4</v>
      </c>
      <c r="F385">
        <v>0</v>
      </c>
      <c r="G385">
        <v>32</v>
      </c>
      <c r="H385">
        <v>44</v>
      </c>
      <c r="I385">
        <f t="shared" si="38"/>
        <v>32.733333333333334</v>
      </c>
      <c r="J385">
        <v>0</v>
      </c>
      <c r="K385">
        <v>33</v>
      </c>
      <c r="L385">
        <v>59</v>
      </c>
      <c r="M385">
        <f t="shared" si="36"/>
        <v>33.983333333333334</v>
      </c>
      <c r="N385">
        <f t="shared" si="37"/>
        <v>1.25</v>
      </c>
      <c r="O385">
        <v>4</v>
      </c>
      <c r="P385">
        <v>16.93</v>
      </c>
      <c r="Q385">
        <f t="shared" si="39"/>
        <v>1.3599999999999994</v>
      </c>
    </row>
    <row r="386" spans="1:21" x14ac:dyDescent="0.35">
      <c r="A386" s="2">
        <v>45688</v>
      </c>
      <c r="B386">
        <v>0.62999999999999901</v>
      </c>
      <c r="C386" s="2"/>
      <c r="E386">
        <v>4</v>
      </c>
      <c r="F386">
        <v>0</v>
      </c>
      <c r="G386">
        <v>34</v>
      </c>
      <c r="H386">
        <v>15</v>
      </c>
      <c r="I386">
        <f t="shared" si="38"/>
        <v>34.25</v>
      </c>
      <c r="J386">
        <v>0</v>
      </c>
      <c r="K386">
        <v>34</v>
      </c>
      <c r="L386">
        <v>51</v>
      </c>
      <c r="M386">
        <f t="shared" si="36"/>
        <v>34.85</v>
      </c>
      <c r="N386">
        <f t="shared" si="37"/>
        <v>0.60000000000000142</v>
      </c>
      <c r="O386">
        <v>4</v>
      </c>
      <c r="P386">
        <v>17.559999999999999</v>
      </c>
      <c r="Q386">
        <f t="shared" si="39"/>
        <v>0.62999999999999901</v>
      </c>
    </row>
    <row r="387" spans="1:21" x14ac:dyDescent="0.35">
      <c r="A387" s="2">
        <v>45688</v>
      </c>
      <c r="B387">
        <v>0.66000000000000014</v>
      </c>
      <c r="C387" s="2"/>
      <c r="E387">
        <v>4</v>
      </c>
      <c r="F387">
        <v>0</v>
      </c>
      <c r="G387">
        <v>35</v>
      </c>
      <c r="H387">
        <v>8</v>
      </c>
      <c r="I387">
        <f t="shared" si="38"/>
        <v>35.133333333333333</v>
      </c>
      <c r="J387">
        <v>0</v>
      </c>
      <c r="K387">
        <v>35</v>
      </c>
      <c r="L387">
        <v>43</v>
      </c>
      <c r="M387">
        <f t="shared" si="36"/>
        <v>35.716666666666669</v>
      </c>
      <c r="N387">
        <f t="shared" si="37"/>
        <v>0.5833333333333357</v>
      </c>
      <c r="O387">
        <v>4</v>
      </c>
      <c r="P387">
        <v>18.22</v>
      </c>
      <c r="Q387">
        <f t="shared" si="39"/>
        <v>0.66000000000000014</v>
      </c>
    </row>
    <row r="388" spans="1:21" x14ac:dyDescent="0.35">
      <c r="A388" s="2">
        <v>45688</v>
      </c>
      <c r="B388">
        <v>0.81000000000000227</v>
      </c>
      <c r="C388" s="2"/>
      <c r="E388">
        <v>4</v>
      </c>
      <c r="F388">
        <v>0</v>
      </c>
      <c r="G388">
        <v>36</v>
      </c>
      <c r="H388">
        <v>8</v>
      </c>
      <c r="I388">
        <f t="shared" si="38"/>
        <v>36.133333333333333</v>
      </c>
      <c r="J388">
        <v>0</v>
      </c>
      <c r="K388">
        <v>36</v>
      </c>
      <c r="L388">
        <v>51</v>
      </c>
      <c r="M388">
        <f t="shared" si="36"/>
        <v>36.85</v>
      </c>
      <c r="N388">
        <f t="shared" si="37"/>
        <v>0.71666666666666856</v>
      </c>
      <c r="O388">
        <v>4</v>
      </c>
      <c r="P388">
        <v>19.03</v>
      </c>
      <c r="Q388">
        <f t="shared" si="39"/>
        <v>0.81000000000000227</v>
      </c>
    </row>
    <row r="389" spans="1:21" x14ac:dyDescent="0.35">
      <c r="A389" s="2">
        <v>45688</v>
      </c>
      <c r="B389">
        <v>4.9999999999997158E-2</v>
      </c>
      <c r="C389" s="2"/>
      <c r="D389" t="s">
        <v>82</v>
      </c>
      <c r="E389">
        <v>1</v>
      </c>
      <c r="F389">
        <v>0</v>
      </c>
      <c r="G389">
        <v>37</v>
      </c>
      <c r="H389">
        <v>7</v>
      </c>
      <c r="I389">
        <f t="shared" si="38"/>
        <v>37.116666666666667</v>
      </c>
      <c r="J389">
        <v>0</v>
      </c>
      <c r="K389">
        <v>37</v>
      </c>
      <c r="L389">
        <v>27</v>
      </c>
      <c r="M389">
        <f t="shared" si="36"/>
        <v>37.450000000000003</v>
      </c>
      <c r="N389">
        <f t="shared" si="37"/>
        <v>0.3333333333333357</v>
      </c>
      <c r="O389">
        <v>1</v>
      </c>
      <c r="P389">
        <v>19.079999999999998</v>
      </c>
      <c r="Q389">
        <f t="shared" si="39"/>
        <v>4.9999999999997158E-2</v>
      </c>
      <c r="U389" t="s">
        <v>82</v>
      </c>
    </row>
    <row r="390" spans="1:21" x14ac:dyDescent="0.35">
      <c r="A390" s="2">
        <v>45688</v>
      </c>
      <c r="B390">
        <v>1.2200000000000024</v>
      </c>
      <c r="C390" s="2"/>
      <c r="E390">
        <v>3</v>
      </c>
      <c r="F390">
        <v>0</v>
      </c>
      <c r="G390">
        <v>38</v>
      </c>
      <c r="H390">
        <v>4</v>
      </c>
      <c r="I390">
        <f t="shared" si="38"/>
        <v>38.06666666666667</v>
      </c>
      <c r="J390">
        <v>0</v>
      </c>
      <c r="K390">
        <v>39</v>
      </c>
      <c r="L390">
        <v>9</v>
      </c>
      <c r="M390">
        <f t="shared" si="36"/>
        <v>39.15</v>
      </c>
      <c r="N390">
        <f t="shared" si="37"/>
        <v>1.0833333333333286</v>
      </c>
      <c r="O390">
        <v>3</v>
      </c>
      <c r="P390">
        <v>20.3</v>
      </c>
      <c r="Q390">
        <f t="shared" si="39"/>
        <v>1.2200000000000024</v>
      </c>
    </row>
    <row r="391" spans="1:21" x14ac:dyDescent="0.35">
      <c r="A391" s="2">
        <v>45688</v>
      </c>
      <c r="B391">
        <v>0.62000000000000099</v>
      </c>
      <c r="C391" s="2"/>
      <c r="E391">
        <v>4</v>
      </c>
      <c r="F391">
        <v>0</v>
      </c>
      <c r="G391">
        <v>40</v>
      </c>
      <c r="H391">
        <v>1</v>
      </c>
      <c r="I391">
        <f t="shared" si="38"/>
        <v>40.016666666666666</v>
      </c>
      <c r="J391">
        <v>0</v>
      </c>
      <c r="K391">
        <v>40</v>
      </c>
      <c r="L391">
        <v>24</v>
      </c>
      <c r="M391">
        <f t="shared" si="36"/>
        <v>40.4</v>
      </c>
      <c r="N391">
        <f t="shared" si="37"/>
        <v>0.38333333333333286</v>
      </c>
      <c r="O391">
        <v>4</v>
      </c>
      <c r="P391">
        <v>20.92</v>
      </c>
      <c r="Q391">
        <f t="shared" si="39"/>
        <v>0.62000000000000099</v>
      </c>
    </row>
    <row r="392" spans="1:21" x14ac:dyDescent="0.35">
      <c r="A392" s="2">
        <v>45688</v>
      </c>
      <c r="B392">
        <v>0.75</v>
      </c>
      <c r="C392" s="2"/>
      <c r="E392">
        <v>4</v>
      </c>
      <c r="F392">
        <v>0</v>
      </c>
      <c r="G392">
        <v>40</v>
      </c>
      <c r="H392">
        <v>38</v>
      </c>
      <c r="I392">
        <f t="shared" si="38"/>
        <v>40.633333333333333</v>
      </c>
      <c r="J392">
        <v>0</v>
      </c>
      <c r="K392">
        <v>41</v>
      </c>
      <c r="L392">
        <v>41</v>
      </c>
      <c r="M392">
        <f t="shared" si="36"/>
        <v>41.68333333333333</v>
      </c>
      <c r="N392">
        <f t="shared" si="37"/>
        <v>1.0499999999999972</v>
      </c>
      <c r="O392">
        <v>4</v>
      </c>
      <c r="P392">
        <v>21.67</v>
      </c>
      <c r="Q392">
        <f t="shared" si="39"/>
        <v>0.75</v>
      </c>
    </row>
    <row r="393" spans="1:21" x14ac:dyDescent="0.35">
      <c r="A393" s="2">
        <v>45688</v>
      </c>
      <c r="B393">
        <v>0.19999999999999929</v>
      </c>
      <c r="C393" s="2"/>
      <c r="E393">
        <v>3</v>
      </c>
      <c r="F393">
        <v>0</v>
      </c>
      <c r="G393">
        <v>42</v>
      </c>
      <c r="H393">
        <v>17</v>
      </c>
      <c r="I393">
        <f t="shared" si="38"/>
        <v>42.283333333333331</v>
      </c>
      <c r="J393">
        <v>0</v>
      </c>
      <c r="K393">
        <v>43</v>
      </c>
      <c r="L393">
        <v>1</v>
      </c>
      <c r="M393">
        <f t="shared" si="36"/>
        <v>43.016666666666666</v>
      </c>
      <c r="N393">
        <f t="shared" si="37"/>
        <v>0.73333333333333428</v>
      </c>
      <c r="O393">
        <v>3</v>
      </c>
      <c r="P393">
        <v>21.87</v>
      </c>
      <c r="Q393">
        <f t="shared" si="39"/>
        <v>0.19999999999999929</v>
      </c>
    </row>
    <row r="394" spans="1:21" x14ac:dyDescent="0.35">
      <c r="A394" s="2">
        <v>45688</v>
      </c>
      <c r="B394">
        <v>0.23999999999999844</v>
      </c>
      <c r="C394" s="2"/>
      <c r="E394">
        <v>2</v>
      </c>
      <c r="F394">
        <v>0</v>
      </c>
      <c r="G394">
        <v>50</v>
      </c>
      <c r="H394">
        <v>48</v>
      </c>
      <c r="I394">
        <f t="shared" si="38"/>
        <v>50.8</v>
      </c>
      <c r="J394">
        <v>0</v>
      </c>
      <c r="K394">
        <v>51</v>
      </c>
      <c r="L394">
        <v>25</v>
      </c>
      <c r="M394">
        <f t="shared" si="36"/>
        <v>51.416666666666664</v>
      </c>
      <c r="N394">
        <f t="shared" si="37"/>
        <v>0.61666666666666714</v>
      </c>
      <c r="O394">
        <v>2</v>
      </c>
      <c r="P394">
        <v>22.11</v>
      </c>
      <c r="Q394">
        <f t="shared" si="39"/>
        <v>0.23999999999999844</v>
      </c>
    </row>
    <row r="395" spans="1:21" x14ac:dyDescent="0.35">
      <c r="A395" s="2">
        <v>45688</v>
      </c>
      <c r="B395">
        <v>0.30000000000000071</v>
      </c>
      <c r="C395" s="2"/>
      <c r="E395">
        <v>3</v>
      </c>
      <c r="F395">
        <v>0</v>
      </c>
      <c r="G395">
        <v>51</v>
      </c>
      <c r="H395">
        <v>31</v>
      </c>
      <c r="I395">
        <f t="shared" si="38"/>
        <v>51.516666666666666</v>
      </c>
      <c r="J395">
        <v>0</v>
      </c>
      <c r="K395">
        <v>51</v>
      </c>
      <c r="L395">
        <v>54</v>
      </c>
      <c r="M395">
        <f t="shared" si="36"/>
        <v>51.9</v>
      </c>
      <c r="N395">
        <f t="shared" si="37"/>
        <v>0.38333333333333286</v>
      </c>
      <c r="O395">
        <v>3</v>
      </c>
      <c r="P395">
        <v>22.41</v>
      </c>
      <c r="Q395">
        <f t="shared" si="39"/>
        <v>0.30000000000000071</v>
      </c>
    </row>
    <row r="396" spans="1:21" x14ac:dyDescent="0.35">
      <c r="A396" s="2">
        <v>45688</v>
      </c>
      <c r="B396">
        <v>0.80000000000000071</v>
      </c>
      <c r="C396" s="2"/>
      <c r="E396">
        <v>5</v>
      </c>
      <c r="F396">
        <v>0</v>
      </c>
      <c r="G396">
        <v>54</v>
      </c>
      <c r="H396">
        <v>14</v>
      </c>
      <c r="I396">
        <f t="shared" si="38"/>
        <v>54.233333333333334</v>
      </c>
      <c r="J396">
        <v>0</v>
      </c>
      <c r="K396">
        <v>55</v>
      </c>
      <c r="L396">
        <v>10</v>
      </c>
      <c r="M396">
        <f t="shared" si="36"/>
        <v>55.166666666666664</v>
      </c>
      <c r="N396">
        <f t="shared" si="37"/>
        <v>0.93333333333333002</v>
      </c>
      <c r="O396">
        <v>5</v>
      </c>
      <c r="P396">
        <v>23.21</v>
      </c>
      <c r="Q396">
        <f t="shared" si="39"/>
        <v>0.80000000000000071</v>
      </c>
    </row>
    <row r="397" spans="1:21" x14ac:dyDescent="0.35">
      <c r="A397" s="2">
        <v>45688</v>
      </c>
      <c r="B397">
        <v>1.4499999999999993</v>
      </c>
      <c r="C397" s="2"/>
      <c r="E397">
        <v>5</v>
      </c>
      <c r="F397">
        <v>0</v>
      </c>
      <c r="G397">
        <v>55</v>
      </c>
      <c r="H397">
        <v>23</v>
      </c>
      <c r="I397">
        <f t="shared" si="38"/>
        <v>55.383333333333333</v>
      </c>
      <c r="J397">
        <v>0</v>
      </c>
      <c r="K397">
        <v>57</v>
      </c>
      <c r="L397">
        <v>4</v>
      </c>
      <c r="M397">
        <f t="shared" si="36"/>
        <v>57.06666666666667</v>
      </c>
      <c r="N397">
        <f t="shared" si="37"/>
        <v>1.6833333333333371</v>
      </c>
      <c r="O397">
        <v>5</v>
      </c>
      <c r="P397">
        <v>24.66</v>
      </c>
      <c r="Q397">
        <f t="shared" si="39"/>
        <v>1.4499999999999993</v>
      </c>
    </row>
    <row r="398" spans="1:21" x14ac:dyDescent="0.35">
      <c r="A398" s="2">
        <v>45688</v>
      </c>
      <c r="B398">
        <v>1.0399999999999991</v>
      </c>
      <c r="C398" s="2"/>
      <c r="E398">
        <v>5</v>
      </c>
      <c r="F398">
        <v>0</v>
      </c>
      <c r="G398">
        <v>57</v>
      </c>
      <c r="H398">
        <v>35</v>
      </c>
      <c r="I398">
        <f t="shared" si="38"/>
        <v>57.583333333333336</v>
      </c>
      <c r="J398">
        <v>0</v>
      </c>
      <c r="K398">
        <v>58</v>
      </c>
      <c r="L398">
        <v>10</v>
      </c>
      <c r="M398">
        <f t="shared" si="36"/>
        <v>58.166666666666664</v>
      </c>
      <c r="N398">
        <f t="shared" si="37"/>
        <v>0.5833333333333286</v>
      </c>
      <c r="O398">
        <v>5</v>
      </c>
      <c r="P398">
        <v>25.7</v>
      </c>
      <c r="Q398">
        <f t="shared" si="39"/>
        <v>1.0399999999999991</v>
      </c>
    </row>
    <row r="399" spans="1:21" x14ac:dyDescent="0.35">
      <c r="A399" s="2">
        <v>45688</v>
      </c>
      <c r="B399">
        <v>0.85000000000000142</v>
      </c>
      <c r="C399" s="2"/>
      <c r="E399">
        <v>4</v>
      </c>
      <c r="F399">
        <v>0</v>
      </c>
      <c r="G399">
        <v>58</v>
      </c>
      <c r="H399">
        <v>18</v>
      </c>
      <c r="I399">
        <f t="shared" si="38"/>
        <v>58.3</v>
      </c>
      <c r="J399">
        <v>0</v>
      </c>
      <c r="K399">
        <v>59</v>
      </c>
      <c r="L399">
        <v>1</v>
      </c>
      <c r="M399">
        <f t="shared" si="36"/>
        <v>59.016666666666666</v>
      </c>
      <c r="N399">
        <f t="shared" si="37"/>
        <v>0.71666666666666856</v>
      </c>
      <c r="O399">
        <v>4</v>
      </c>
      <c r="P399">
        <v>26.55</v>
      </c>
      <c r="Q399">
        <f t="shared" si="39"/>
        <v>0.85000000000000142</v>
      </c>
    </row>
    <row r="400" spans="1:21" x14ac:dyDescent="0.35">
      <c r="A400" s="2">
        <v>45688</v>
      </c>
      <c r="B400">
        <v>0</v>
      </c>
      <c r="C400" s="2"/>
      <c r="E400">
        <v>1</v>
      </c>
      <c r="F400">
        <v>0</v>
      </c>
      <c r="G400">
        <v>59</v>
      </c>
      <c r="H400">
        <v>8</v>
      </c>
      <c r="I400">
        <f t="shared" si="38"/>
        <v>59.133333333333333</v>
      </c>
      <c r="J400">
        <v>0</v>
      </c>
      <c r="K400">
        <v>59</v>
      </c>
      <c r="L400">
        <v>33</v>
      </c>
      <c r="M400">
        <f t="shared" si="36"/>
        <v>59.55</v>
      </c>
      <c r="N400">
        <f t="shared" si="37"/>
        <v>0.4166666666666643</v>
      </c>
      <c r="O400">
        <v>1</v>
      </c>
      <c r="P400">
        <v>26.55</v>
      </c>
      <c r="Q400">
        <f t="shared" si="39"/>
        <v>0</v>
      </c>
    </row>
    <row r="401" spans="1:17" x14ac:dyDescent="0.35">
      <c r="A401" s="2">
        <v>45688</v>
      </c>
      <c r="B401">
        <v>1.1099999999999994</v>
      </c>
      <c r="C401" s="2"/>
      <c r="E401">
        <v>4</v>
      </c>
      <c r="F401">
        <v>0</v>
      </c>
      <c r="G401">
        <v>59</v>
      </c>
      <c r="H401">
        <v>50</v>
      </c>
      <c r="I401">
        <f t="shared" si="38"/>
        <v>59.833333333333336</v>
      </c>
      <c r="J401">
        <v>1</v>
      </c>
      <c r="K401">
        <v>0</v>
      </c>
      <c r="L401">
        <v>5</v>
      </c>
      <c r="M401">
        <f t="shared" si="36"/>
        <v>60.083333333333336</v>
      </c>
      <c r="N401">
        <f t="shared" si="37"/>
        <v>0.25</v>
      </c>
      <c r="O401">
        <v>4</v>
      </c>
      <c r="P401">
        <v>27.66</v>
      </c>
      <c r="Q401">
        <f t="shared" si="39"/>
        <v>1.1099999999999994</v>
      </c>
    </row>
    <row r="402" spans="1:17" x14ac:dyDescent="0.35">
      <c r="A402" s="2">
        <v>45688</v>
      </c>
      <c r="B402">
        <v>0.12000000000000099</v>
      </c>
      <c r="C402" s="2"/>
      <c r="E402">
        <v>1</v>
      </c>
      <c r="F402">
        <v>1</v>
      </c>
      <c r="G402">
        <v>1</v>
      </c>
      <c r="H402">
        <v>26</v>
      </c>
      <c r="I402">
        <f t="shared" si="38"/>
        <v>61.43333333333333</v>
      </c>
      <c r="J402">
        <v>1</v>
      </c>
      <c r="K402">
        <v>1</v>
      </c>
      <c r="L402">
        <v>36</v>
      </c>
      <c r="M402">
        <f t="shared" si="36"/>
        <v>61.6</v>
      </c>
      <c r="N402">
        <f t="shared" si="37"/>
        <v>0.1666666666666714</v>
      </c>
      <c r="O402">
        <v>1</v>
      </c>
      <c r="P402">
        <v>27.78</v>
      </c>
      <c r="Q402">
        <f t="shared" si="39"/>
        <v>0.12000000000000099</v>
      </c>
    </row>
    <row r="403" spans="1:17" x14ac:dyDescent="0.35">
      <c r="A403" s="2">
        <v>45688</v>
      </c>
      <c r="B403">
        <v>5.9999999999998721E-2</v>
      </c>
      <c r="C403" s="2"/>
      <c r="E403">
        <v>1</v>
      </c>
      <c r="F403">
        <v>1</v>
      </c>
      <c r="G403">
        <v>1</v>
      </c>
      <c r="H403">
        <v>52</v>
      </c>
      <c r="I403">
        <f t="shared" si="38"/>
        <v>61.866666666666667</v>
      </c>
      <c r="J403">
        <v>1</v>
      </c>
      <c r="K403">
        <v>2</v>
      </c>
      <c r="L403">
        <v>9</v>
      </c>
      <c r="M403">
        <f t="shared" si="36"/>
        <v>62.15</v>
      </c>
      <c r="N403">
        <f t="shared" si="37"/>
        <v>0.28333333333333144</v>
      </c>
      <c r="O403">
        <v>1</v>
      </c>
      <c r="P403">
        <v>27.84</v>
      </c>
      <c r="Q403">
        <f t="shared" si="39"/>
        <v>5.9999999999998721E-2</v>
      </c>
    </row>
    <row r="404" spans="1:17" x14ac:dyDescent="0.35">
      <c r="A404" s="2">
        <v>45688</v>
      </c>
      <c r="B404">
        <v>1.1600000000000001</v>
      </c>
      <c r="C404" s="2"/>
      <c r="E404">
        <v>5</v>
      </c>
      <c r="F404">
        <v>1</v>
      </c>
      <c r="G404">
        <v>2</v>
      </c>
      <c r="H404">
        <v>22</v>
      </c>
      <c r="I404">
        <f t="shared" si="38"/>
        <v>62.366666666666667</v>
      </c>
      <c r="J404">
        <v>1</v>
      </c>
      <c r="K404">
        <v>3</v>
      </c>
      <c r="L404">
        <v>14</v>
      </c>
      <c r="M404">
        <f t="shared" si="36"/>
        <v>63.233333333333334</v>
      </c>
      <c r="N404">
        <f t="shared" si="37"/>
        <v>0.86666666666666714</v>
      </c>
      <c r="O404">
        <v>5</v>
      </c>
      <c r="P404">
        <v>29</v>
      </c>
      <c r="Q404">
        <f t="shared" si="39"/>
        <v>1.1600000000000001</v>
      </c>
    </row>
    <row r="405" spans="1:17" x14ac:dyDescent="0.35">
      <c r="A405" s="2">
        <v>45688</v>
      </c>
      <c r="B405">
        <v>0.64999999999999858</v>
      </c>
      <c r="C405" s="2"/>
      <c r="E405">
        <v>4</v>
      </c>
      <c r="F405">
        <v>1</v>
      </c>
      <c r="G405">
        <v>3</v>
      </c>
      <c r="H405">
        <v>32</v>
      </c>
      <c r="I405">
        <f t="shared" si="38"/>
        <v>63.533333333333331</v>
      </c>
      <c r="J405">
        <v>1</v>
      </c>
      <c r="K405">
        <v>4</v>
      </c>
      <c r="L405">
        <v>23</v>
      </c>
      <c r="M405">
        <f t="shared" si="36"/>
        <v>64.38333333333334</v>
      </c>
      <c r="N405">
        <f t="shared" si="37"/>
        <v>0.85000000000000853</v>
      </c>
      <c r="O405">
        <v>4</v>
      </c>
      <c r="P405">
        <v>29.65</v>
      </c>
      <c r="Q405">
        <f t="shared" si="39"/>
        <v>0.64999999999999858</v>
      </c>
    </row>
    <row r="406" spans="1:17" x14ac:dyDescent="0.35">
      <c r="A406" s="2">
        <v>45688</v>
      </c>
      <c r="B406">
        <v>0.21000000000000085</v>
      </c>
      <c r="C406" s="2"/>
      <c r="E406">
        <v>3</v>
      </c>
      <c r="F406">
        <v>1</v>
      </c>
      <c r="G406">
        <v>4</v>
      </c>
      <c r="H406">
        <v>37</v>
      </c>
      <c r="I406">
        <f t="shared" si="38"/>
        <v>64.61666666666666</v>
      </c>
      <c r="J406">
        <v>1</v>
      </c>
      <c r="K406">
        <v>5</v>
      </c>
      <c r="L406">
        <v>19</v>
      </c>
      <c r="M406">
        <f t="shared" si="36"/>
        <v>65.316666666666663</v>
      </c>
      <c r="N406">
        <f t="shared" si="37"/>
        <v>0.70000000000000284</v>
      </c>
      <c r="O406">
        <v>3</v>
      </c>
      <c r="P406">
        <v>29.86</v>
      </c>
      <c r="Q406">
        <f t="shared" si="39"/>
        <v>0.21000000000000085</v>
      </c>
    </row>
    <row r="407" spans="1:17" x14ac:dyDescent="0.35">
      <c r="A407" s="2">
        <v>45688</v>
      </c>
      <c r="B407">
        <v>0.80000000000000071</v>
      </c>
      <c r="C407" s="2"/>
      <c r="E407">
        <v>4</v>
      </c>
      <c r="F407">
        <v>1</v>
      </c>
      <c r="G407">
        <v>6</v>
      </c>
      <c r="H407">
        <v>0</v>
      </c>
      <c r="I407">
        <f t="shared" si="38"/>
        <v>66</v>
      </c>
      <c r="J407">
        <v>1</v>
      </c>
      <c r="K407">
        <v>7</v>
      </c>
      <c r="L407">
        <v>14</v>
      </c>
      <c r="M407">
        <f t="shared" si="36"/>
        <v>67.233333333333334</v>
      </c>
      <c r="N407">
        <f t="shared" si="37"/>
        <v>1.2333333333333343</v>
      </c>
      <c r="O407">
        <v>4</v>
      </c>
      <c r="P407">
        <v>30.66</v>
      </c>
      <c r="Q407">
        <f t="shared" si="39"/>
        <v>0.80000000000000071</v>
      </c>
    </row>
    <row r="408" spans="1:17" x14ac:dyDescent="0.35">
      <c r="A408" s="2">
        <v>45688</v>
      </c>
      <c r="B408">
        <v>0.78000000000000114</v>
      </c>
      <c r="C408" s="2"/>
      <c r="E408">
        <v>3</v>
      </c>
      <c r="F408">
        <v>0</v>
      </c>
      <c r="G408">
        <v>0</v>
      </c>
      <c r="H408">
        <v>0</v>
      </c>
      <c r="I408">
        <f t="shared" si="38"/>
        <v>0</v>
      </c>
      <c r="J408">
        <v>0</v>
      </c>
      <c r="K408">
        <v>1</v>
      </c>
      <c r="L408">
        <v>1</v>
      </c>
      <c r="M408">
        <f t="shared" si="36"/>
        <v>1.0166666666666666</v>
      </c>
      <c r="N408">
        <f t="shared" si="37"/>
        <v>1.0166666666666666</v>
      </c>
      <c r="O408">
        <v>3</v>
      </c>
      <c r="P408">
        <v>31.44</v>
      </c>
      <c r="Q408">
        <f t="shared" si="39"/>
        <v>0.78000000000000114</v>
      </c>
    </row>
    <row r="409" spans="1:17" x14ac:dyDescent="0.35">
      <c r="A409" s="2">
        <v>45688</v>
      </c>
      <c r="B409">
        <v>0.16000000000000014</v>
      </c>
      <c r="C409" s="2"/>
      <c r="E409">
        <v>2</v>
      </c>
      <c r="F409">
        <v>0</v>
      </c>
      <c r="G409">
        <v>1</v>
      </c>
      <c r="H409">
        <v>4</v>
      </c>
      <c r="I409">
        <f t="shared" si="38"/>
        <v>1.0666666666666667</v>
      </c>
      <c r="J409">
        <v>0</v>
      </c>
      <c r="K409">
        <v>1</v>
      </c>
      <c r="L409">
        <v>20</v>
      </c>
      <c r="M409">
        <f t="shared" si="36"/>
        <v>1.3333333333333333</v>
      </c>
      <c r="N409">
        <f t="shared" si="37"/>
        <v>0.26666666666666661</v>
      </c>
      <c r="O409">
        <v>2</v>
      </c>
      <c r="P409">
        <v>31.6</v>
      </c>
      <c r="Q409">
        <f t="shared" si="39"/>
        <v>0.16000000000000014</v>
      </c>
    </row>
    <row r="410" spans="1:17" x14ac:dyDescent="0.35">
      <c r="A410" s="2">
        <v>45688</v>
      </c>
      <c r="B410">
        <v>1.4499999999999957</v>
      </c>
      <c r="C410" s="2"/>
      <c r="E410">
        <v>4</v>
      </c>
      <c r="F410">
        <v>0</v>
      </c>
      <c r="G410">
        <v>1</v>
      </c>
      <c r="H410">
        <v>47</v>
      </c>
      <c r="I410">
        <f t="shared" si="38"/>
        <v>1.7833333333333332</v>
      </c>
      <c r="J410">
        <v>0</v>
      </c>
      <c r="K410">
        <v>3</v>
      </c>
      <c r="L410">
        <v>5</v>
      </c>
      <c r="M410">
        <f t="shared" si="36"/>
        <v>3.0833333333333335</v>
      </c>
      <c r="N410">
        <f t="shared" si="37"/>
        <v>1.3000000000000003</v>
      </c>
      <c r="O410">
        <v>4</v>
      </c>
      <c r="P410">
        <v>33.049999999999997</v>
      </c>
      <c r="Q410">
        <f t="shared" si="39"/>
        <v>1.4499999999999957</v>
      </c>
    </row>
    <row r="411" spans="1:17" x14ac:dyDescent="0.35">
      <c r="A411" s="2">
        <v>45688</v>
      </c>
      <c r="B411">
        <v>0.17999999999999972</v>
      </c>
      <c r="C411" s="2"/>
      <c r="E411">
        <v>2</v>
      </c>
      <c r="F411">
        <v>0</v>
      </c>
      <c r="G411">
        <v>3</v>
      </c>
      <c r="H411">
        <v>20</v>
      </c>
      <c r="I411">
        <f t="shared" si="38"/>
        <v>3.3333333333333335</v>
      </c>
      <c r="J411">
        <v>0</v>
      </c>
      <c r="K411">
        <v>3</v>
      </c>
      <c r="L411">
        <v>38</v>
      </c>
      <c r="M411">
        <f t="shared" si="36"/>
        <v>3.6333333333333333</v>
      </c>
      <c r="N411">
        <f t="shared" si="37"/>
        <v>0.29999999999999982</v>
      </c>
      <c r="O411">
        <v>2</v>
      </c>
      <c r="P411">
        <v>33.229999999999997</v>
      </c>
      <c r="Q411">
        <f t="shared" si="39"/>
        <v>0.17999999999999972</v>
      </c>
    </row>
    <row r="412" spans="1:17" x14ac:dyDescent="0.35">
      <c r="A412" s="2">
        <v>45688</v>
      </c>
      <c r="B412">
        <v>0.91000000000000369</v>
      </c>
      <c r="C412" s="2"/>
      <c r="E412">
        <v>4</v>
      </c>
      <c r="F412">
        <v>0</v>
      </c>
      <c r="G412">
        <v>4</v>
      </c>
      <c r="H412">
        <v>24</v>
      </c>
      <c r="I412">
        <f t="shared" si="38"/>
        <v>4.4000000000000004</v>
      </c>
      <c r="J412">
        <v>0</v>
      </c>
      <c r="K412">
        <v>4</v>
      </c>
      <c r="L412">
        <v>51</v>
      </c>
      <c r="M412">
        <f t="shared" si="36"/>
        <v>4.8499999999999996</v>
      </c>
      <c r="N412">
        <f t="shared" si="37"/>
        <v>0.44999999999999929</v>
      </c>
      <c r="O412">
        <v>4</v>
      </c>
      <c r="P412">
        <v>34.14</v>
      </c>
      <c r="Q412">
        <f t="shared" si="39"/>
        <v>0.91000000000000369</v>
      </c>
    </row>
    <row r="413" spans="1:17" x14ac:dyDescent="0.35">
      <c r="A413" s="2">
        <v>45688</v>
      </c>
      <c r="B413">
        <v>1.2100000000000009</v>
      </c>
      <c r="C413" s="2"/>
      <c r="E413">
        <v>4</v>
      </c>
      <c r="F413">
        <v>0</v>
      </c>
      <c r="G413">
        <v>5</v>
      </c>
      <c r="H413">
        <v>16</v>
      </c>
      <c r="I413">
        <f t="shared" si="38"/>
        <v>5.2666666666666666</v>
      </c>
      <c r="J413">
        <v>0</v>
      </c>
      <c r="K413">
        <v>6</v>
      </c>
      <c r="L413">
        <v>15</v>
      </c>
      <c r="M413">
        <f t="shared" si="36"/>
        <v>6.25</v>
      </c>
      <c r="N413">
        <f t="shared" si="37"/>
        <v>0.98333333333333339</v>
      </c>
      <c r="O413">
        <v>4</v>
      </c>
      <c r="P413">
        <v>35.35</v>
      </c>
      <c r="Q413">
        <f t="shared" si="39"/>
        <v>1.2100000000000009</v>
      </c>
    </row>
    <row r="414" spans="1:17" x14ac:dyDescent="0.35">
      <c r="A414" s="2">
        <v>45688</v>
      </c>
      <c r="B414">
        <v>0.82999999999999829</v>
      </c>
      <c r="C414" s="2"/>
      <c r="E414">
        <v>3</v>
      </c>
      <c r="F414">
        <v>0</v>
      </c>
      <c r="G414">
        <v>6</v>
      </c>
      <c r="H414">
        <v>27</v>
      </c>
      <c r="I414">
        <f t="shared" si="38"/>
        <v>6.45</v>
      </c>
      <c r="J414">
        <v>0</v>
      </c>
      <c r="K414">
        <v>7</v>
      </c>
      <c r="L414">
        <v>17</v>
      </c>
      <c r="M414">
        <f t="shared" si="36"/>
        <v>7.2833333333333332</v>
      </c>
      <c r="N414">
        <f t="shared" si="37"/>
        <v>0.83333333333333304</v>
      </c>
      <c r="O414">
        <v>3</v>
      </c>
      <c r="P414">
        <v>36.18</v>
      </c>
      <c r="Q414">
        <f t="shared" si="39"/>
        <v>0.82999999999999829</v>
      </c>
    </row>
    <row r="415" spans="1:17" x14ac:dyDescent="0.35">
      <c r="A415" s="2">
        <v>45688</v>
      </c>
      <c r="B415">
        <v>3.0000000000001137E-2</v>
      </c>
      <c r="C415" s="2"/>
      <c r="E415">
        <v>1</v>
      </c>
      <c r="F415">
        <v>0</v>
      </c>
      <c r="G415">
        <v>7</v>
      </c>
      <c r="H415">
        <v>29</v>
      </c>
      <c r="I415">
        <f t="shared" si="38"/>
        <v>7.4833333333333334</v>
      </c>
      <c r="J415">
        <v>0</v>
      </c>
      <c r="K415">
        <v>7</v>
      </c>
      <c r="L415">
        <v>38</v>
      </c>
      <c r="M415">
        <f t="shared" si="36"/>
        <v>7.6333333333333329</v>
      </c>
      <c r="N415">
        <f t="shared" si="37"/>
        <v>0.14999999999999947</v>
      </c>
      <c r="O415">
        <v>1</v>
      </c>
      <c r="P415">
        <v>36.21</v>
      </c>
      <c r="Q415">
        <f t="shared" si="39"/>
        <v>3.0000000000001137E-2</v>
      </c>
    </row>
    <row r="416" spans="1:17" x14ac:dyDescent="0.35">
      <c r="A416" s="2">
        <v>45688</v>
      </c>
      <c r="B416">
        <v>0.75999999999999801</v>
      </c>
      <c r="C416" s="2"/>
      <c r="E416">
        <v>4</v>
      </c>
      <c r="F416">
        <v>0</v>
      </c>
      <c r="G416">
        <v>7</v>
      </c>
      <c r="H416">
        <v>48</v>
      </c>
      <c r="I416">
        <f t="shared" si="38"/>
        <v>7.8</v>
      </c>
      <c r="J416">
        <v>0</v>
      </c>
      <c r="K416">
        <v>8</v>
      </c>
      <c r="L416">
        <v>28</v>
      </c>
      <c r="M416">
        <f t="shared" si="36"/>
        <v>8.4666666666666668</v>
      </c>
      <c r="N416">
        <f t="shared" si="37"/>
        <v>0.66666666666666696</v>
      </c>
      <c r="O416">
        <v>4</v>
      </c>
      <c r="P416">
        <v>36.97</v>
      </c>
      <c r="Q416">
        <f t="shared" si="39"/>
        <v>0.75999999999999801</v>
      </c>
    </row>
    <row r="417" spans="1:21" x14ac:dyDescent="0.35">
      <c r="A417" s="2">
        <v>45688</v>
      </c>
      <c r="B417">
        <v>0.5</v>
      </c>
      <c r="C417" s="2"/>
      <c r="E417">
        <v>4</v>
      </c>
      <c r="F417">
        <v>0</v>
      </c>
      <c r="G417">
        <v>9</v>
      </c>
      <c r="H417">
        <v>41</v>
      </c>
      <c r="I417">
        <f t="shared" si="38"/>
        <v>9.6833333333333336</v>
      </c>
      <c r="J417">
        <v>0</v>
      </c>
      <c r="K417">
        <v>10</v>
      </c>
      <c r="L417">
        <v>10</v>
      </c>
      <c r="M417">
        <f t="shared" si="36"/>
        <v>10.166666666666666</v>
      </c>
      <c r="N417">
        <f t="shared" si="37"/>
        <v>0.4833333333333325</v>
      </c>
      <c r="O417">
        <v>4</v>
      </c>
      <c r="P417">
        <v>37.47</v>
      </c>
      <c r="Q417">
        <f t="shared" si="39"/>
        <v>0.5</v>
      </c>
    </row>
    <row r="418" spans="1:21" x14ac:dyDescent="0.35">
      <c r="A418" s="2">
        <v>45688</v>
      </c>
      <c r="B418">
        <v>9.9999999999980105E-3</v>
      </c>
      <c r="C418" s="2"/>
      <c r="E418">
        <v>2</v>
      </c>
      <c r="F418">
        <v>0</v>
      </c>
      <c r="G418">
        <v>10</v>
      </c>
      <c r="H418">
        <v>58</v>
      </c>
      <c r="I418">
        <f t="shared" si="38"/>
        <v>10.966666666666667</v>
      </c>
      <c r="J418">
        <v>0</v>
      </c>
      <c r="K418">
        <v>13</v>
      </c>
      <c r="L418">
        <v>2</v>
      </c>
      <c r="M418">
        <f t="shared" si="36"/>
        <v>13.033333333333333</v>
      </c>
      <c r="N418">
        <f t="shared" si="37"/>
        <v>2.0666666666666664</v>
      </c>
      <c r="O418">
        <v>2</v>
      </c>
      <c r="P418">
        <v>37.479999999999997</v>
      </c>
      <c r="Q418">
        <f t="shared" si="39"/>
        <v>9.9999999999980105E-3</v>
      </c>
    </row>
    <row r="419" spans="1:21" x14ac:dyDescent="0.35">
      <c r="A419" s="2">
        <v>45688</v>
      </c>
      <c r="B419">
        <v>0.99000000000000199</v>
      </c>
      <c r="C419" s="2"/>
      <c r="E419">
        <v>3</v>
      </c>
      <c r="F419">
        <v>0</v>
      </c>
      <c r="G419">
        <v>13</v>
      </c>
      <c r="H419">
        <v>14</v>
      </c>
      <c r="I419">
        <f t="shared" si="38"/>
        <v>13.233333333333333</v>
      </c>
      <c r="J419">
        <v>0</v>
      </c>
      <c r="K419">
        <v>14</v>
      </c>
      <c r="L419">
        <v>5</v>
      </c>
      <c r="M419">
        <f t="shared" si="36"/>
        <v>14.083333333333334</v>
      </c>
      <c r="N419">
        <f t="shared" si="37"/>
        <v>0.85000000000000142</v>
      </c>
      <c r="O419">
        <v>3</v>
      </c>
      <c r="P419">
        <v>38.47</v>
      </c>
      <c r="Q419">
        <f t="shared" si="39"/>
        <v>0.99000000000000199</v>
      </c>
    </row>
    <row r="420" spans="1:21" x14ac:dyDescent="0.35">
      <c r="A420" s="2">
        <v>45688</v>
      </c>
      <c r="B420">
        <v>0.96000000000000085</v>
      </c>
      <c r="C420" s="2"/>
      <c r="E420">
        <v>5</v>
      </c>
      <c r="F420">
        <v>0</v>
      </c>
      <c r="G420">
        <v>14</v>
      </c>
      <c r="H420">
        <v>28</v>
      </c>
      <c r="I420">
        <f t="shared" si="38"/>
        <v>14.466666666666667</v>
      </c>
      <c r="J420">
        <v>0</v>
      </c>
      <c r="K420">
        <v>15</v>
      </c>
      <c r="L420">
        <v>9</v>
      </c>
      <c r="M420">
        <f t="shared" si="36"/>
        <v>15.15</v>
      </c>
      <c r="N420">
        <f t="shared" si="37"/>
        <v>0.68333333333333357</v>
      </c>
      <c r="O420">
        <v>5</v>
      </c>
      <c r="P420">
        <v>39.43</v>
      </c>
      <c r="Q420">
        <f t="shared" si="39"/>
        <v>0.96000000000000085</v>
      </c>
    </row>
    <row r="421" spans="1:21" x14ac:dyDescent="0.35">
      <c r="A421" s="2">
        <v>45688</v>
      </c>
      <c r="B421">
        <v>0.85000000000000142</v>
      </c>
      <c r="C421" s="2"/>
      <c r="E421">
        <v>3</v>
      </c>
      <c r="F421">
        <v>0</v>
      </c>
      <c r="G421">
        <v>15</v>
      </c>
      <c r="H421">
        <v>21</v>
      </c>
      <c r="I421">
        <f t="shared" si="38"/>
        <v>15.35</v>
      </c>
      <c r="J421">
        <v>0</v>
      </c>
      <c r="K421">
        <v>16</v>
      </c>
      <c r="L421">
        <v>5</v>
      </c>
      <c r="M421">
        <f t="shared" si="36"/>
        <v>16.083333333333332</v>
      </c>
      <c r="N421">
        <f t="shared" si="37"/>
        <v>0.7333333333333325</v>
      </c>
      <c r="O421">
        <v>3</v>
      </c>
      <c r="P421">
        <v>40.28</v>
      </c>
      <c r="Q421">
        <f t="shared" si="39"/>
        <v>0.85000000000000142</v>
      </c>
    </row>
    <row r="422" spans="1:21" x14ac:dyDescent="0.35">
      <c r="A422" s="2">
        <v>45688</v>
      </c>
      <c r="B422">
        <v>0.75</v>
      </c>
      <c r="C422" s="2"/>
      <c r="E422">
        <v>4</v>
      </c>
      <c r="F422">
        <v>0</v>
      </c>
      <c r="G422">
        <v>16</v>
      </c>
      <c r="H422">
        <v>13</v>
      </c>
      <c r="I422">
        <f t="shared" si="38"/>
        <v>16.216666666666665</v>
      </c>
      <c r="J422">
        <v>0</v>
      </c>
      <c r="K422">
        <v>17</v>
      </c>
      <c r="L422">
        <v>27</v>
      </c>
      <c r="M422">
        <f t="shared" si="36"/>
        <v>17.45</v>
      </c>
      <c r="N422">
        <f t="shared" si="37"/>
        <v>1.2333333333333343</v>
      </c>
      <c r="O422">
        <v>4</v>
      </c>
      <c r="P422">
        <v>41.03</v>
      </c>
      <c r="Q422">
        <f t="shared" si="39"/>
        <v>0.75</v>
      </c>
    </row>
    <row r="423" spans="1:21" x14ac:dyDescent="0.35">
      <c r="A423" s="2">
        <v>45688</v>
      </c>
      <c r="B423">
        <v>0.10000000000000142</v>
      </c>
      <c r="C423" s="2"/>
      <c r="E423">
        <v>2</v>
      </c>
      <c r="F423">
        <v>0</v>
      </c>
      <c r="G423">
        <v>17</v>
      </c>
      <c r="H423">
        <v>38</v>
      </c>
      <c r="I423">
        <f t="shared" si="38"/>
        <v>17.633333333333333</v>
      </c>
      <c r="J423">
        <v>0</v>
      </c>
      <c r="K423">
        <v>18</v>
      </c>
      <c r="L423">
        <v>0</v>
      </c>
      <c r="M423">
        <f t="shared" si="36"/>
        <v>18</v>
      </c>
      <c r="N423">
        <f t="shared" si="37"/>
        <v>0.36666666666666714</v>
      </c>
      <c r="O423">
        <v>2</v>
      </c>
      <c r="P423">
        <v>41.13</v>
      </c>
      <c r="Q423">
        <f t="shared" si="39"/>
        <v>0.10000000000000142</v>
      </c>
    </row>
    <row r="424" spans="1:21" x14ac:dyDescent="0.35">
      <c r="A424" s="2">
        <v>45688</v>
      </c>
      <c r="B424">
        <v>7.9999999999998295E-2</v>
      </c>
      <c r="C424" s="2"/>
      <c r="E424">
        <v>3</v>
      </c>
      <c r="F424">
        <v>0</v>
      </c>
      <c r="G424">
        <v>18</v>
      </c>
      <c r="H424">
        <v>12</v>
      </c>
      <c r="I424">
        <f t="shared" si="38"/>
        <v>18.2</v>
      </c>
      <c r="J424">
        <v>0</v>
      </c>
      <c r="K424">
        <v>18</v>
      </c>
      <c r="L424">
        <v>36</v>
      </c>
      <c r="M424">
        <f t="shared" si="36"/>
        <v>18.600000000000001</v>
      </c>
      <c r="N424">
        <f t="shared" si="37"/>
        <v>0.40000000000000213</v>
      </c>
      <c r="O424">
        <v>3</v>
      </c>
      <c r="P424">
        <v>41.21</v>
      </c>
      <c r="Q424">
        <f t="shared" si="39"/>
        <v>7.9999999999998295E-2</v>
      </c>
    </row>
    <row r="425" spans="1:21" x14ac:dyDescent="0.35">
      <c r="A425" s="2">
        <v>45688</v>
      </c>
      <c r="B425">
        <v>0.13000000000000256</v>
      </c>
      <c r="C425" s="2"/>
      <c r="D425" t="s">
        <v>82</v>
      </c>
      <c r="E425">
        <v>2</v>
      </c>
      <c r="F425">
        <v>0</v>
      </c>
      <c r="G425">
        <v>19</v>
      </c>
      <c r="H425">
        <v>1</v>
      </c>
      <c r="I425">
        <f t="shared" si="38"/>
        <v>19.016666666666666</v>
      </c>
      <c r="J425">
        <v>0</v>
      </c>
      <c r="K425">
        <v>19</v>
      </c>
      <c r="L425">
        <v>19</v>
      </c>
      <c r="M425">
        <f t="shared" si="36"/>
        <v>19.316666666666666</v>
      </c>
      <c r="N425">
        <f t="shared" si="37"/>
        <v>0.30000000000000071</v>
      </c>
      <c r="O425">
        <v>2</v>
      </c>
      <c r="P425">
        <v>41.34</v>
      </c>
      <c r="Q425">
        <f t="shared" si="39"/>
        <v>0.13000000000000256</v>
      </c>
      <c r="U425" t="s">
        <v>82</v>
      </c>
    </row>
    <row r="426" spans="1:21" x14ac:dyDescent="0.35">
      <c r="A426" s="2">
        <v>45688</v>
      </c>
      <c r="B426">
        <v>0.95999999999999375</v>
      </c>
      <c r="C426" s="2"/>
      <c r="E426">
        <v>4</v>
      </c>
      <c r="F426">
        <v>0</v>
      </c>
      <c r="G426">
        <v>19</v>
      </c>
      <c r="H426">
        <v>25</v>
      </c>
      <c r="I426">
        <f t="shared" si="38"/>
        <v>19.416666666666668</v>
      </c>
      <c r="J426">
        <v>0</v>
      </c>
      <c r="K426">
        <v>20</v>
      </c>
      <c r="L426">
        <v>21</v>
      </c>
      <c r="M426">
        <f t="shared" si="36"/>
        <v>20.350000000000001</v>
      </c>
      <c r="N426">
        <f t="shared" si="37"/>
        <v>0.93333333333333357</v>
      </c>
      <c r="O426">
        <v>4</v>
      </c>
      <c r="P426">
        <v>42.3</v>
      </c>
      <c r="Q426">
        <f t="shared" si="39"/>
        <v>0.95999999999999375</v>
      </c>
    </row>
    <row r="427" spans="1:21" x14ac:dyDescent="0.35">
      <c r="A427" s="2">
        <v>45688</v>
      </c>
      <c r="B427">
        <v>0.20000000000000284</v>
      </c>
      <c r="C427" s="2"/>
      <c r="E427">
        <v>1</v>
      </c>
      <c r="F427">
        <v>0</v>
      </c>
      <c r="G427">
        <v>20</v>
      </c>
      <c r="H427">
        <v>30</v>
      </c>
      <c r="I427">
        <f t="shared" si="38"/>
        <v>20.5</v>
      </c>
      <c r="J427">
        <v>0</v>
      </c>
      <c r="K427">
        <v>20</v>
      </c>
      <c r="L427">
        <v>58</v>
      </c>
      <c r="M427">
        <f t="shared" si="36"/>
        <v>20.966666666666665</v>
      </c>
      <c r="N427">
        <f t="shared" si="37"/>
        <v>0.46666666666666501</v>
      </c>
      <c r="O427">
        <v>1</v>
      </c>
      <c r="P427">
        <v>42.5</v>
      </c>
      <c r="Q427">
        <f t="shared" si="39"/>
        <v>0.20000000000000284</v>
      </c>
    </row>
    <row r="428" spans="1:21" x14ac:dyDescent="0.35">
      <c r="A428" s="2">
        <v>45688</v>
      </c>
      <c r="B428">
        <v>1.4799999999999969</v>
      </c>
      <c r="C428" s="2"/>
      <c r="E428">
        <v>4</v>
      </c>
      <c r="F428">
        <v>0</v>
      </c>
      <c r="G428">
        <v>21</v>
      </c>
      <c r="H428">
        <v>9</v>
      </c>
      <c r="I428">
        <f t="shared" si="38"/>
        <v>21.15</v>
      </c>
      <c r="J428">
        <v>0</v>
      </c>
      <c r="K428">
        <v>22</v>
      </c>
      <c r="L428">
        <v>16</v>
      </c>
      <c r="M428">
        <f t="shared" si="36"/>
        <v>22.266666666666666</v>
      </c>
      <c r="N428">
        <f t="shared" si="37"/>
        <v>1.1166666666666671</v>
      </c>
      <c r="O428">
        <v>4</v>
      </c>
      <c r="P428">
        <v>43.98</v>
      </c>
      <c r="Q428">
        <f t="shared" si="39"/>
        <v>1.4799999999999969</v>
      </c>
    </row>
    <row r="429" spans="1:21" x14ac:dyDescent="0.35">
      <c r="A429" s="2">
        <v>45688</v>
      </c>
      <c r="B429">
        <v>0.29000000000000625</v>
      </c>
      <c r="C429" s="2"/>
      <c r="E429">
        <v>3</v>
      </c>
      <c r="F429">
        <v>0</v>
      </c>
      <c r="G429">
        <v>22</v>
      </c>
      <c r="H429">
        <v>49</v>
      </c>
      <c r="I429">
        <f t="shared" si="38"/>
        <v>22.816666666666666</v>
      </c>
      <c r="J429">
        <v>0</v>
      </c>
      <c r="K429">
        <v>23</v>
      </c>
      <c r="L429">
        <v>24</v>
      </c>
      <c r="M429">
        <f t="shared" si="36"/>
        <v>23.4</v>
      </c>
      <c r="N429">
        <f t="shared" si="37"/>
        <v>0.58333333333333215</v>
      </c>
      <c r="O429">
        <v>3</v>
      </c>
      <c r="P429">
        <v>44.27</v>
      </c>
      <c r="Q429">
        <f t="shared" ref="Q429:Q492" si="40">P429-P428</f>
        <v>0.29000000000000625</v>
      </c>
    </row>
    <row r="430" spans="1:21" x14ac:dyDescent="0.35">
      <c r="A430" s="2">
        <v>45688</v>
      </c>
      <c r="B430">
        <v>1</v>
      </c>
      <c r="C430" s="2"/>
      <c r="E430">
        <v>4</v>
      </c>
      <c r="F430">
        <v>0</v>
      </c>
      <c r="G430">
        <v>24</v>
      </c>
      <c r="H430">
        <v>22</v>
      </c>
      <c r="I430">
        <f t="shared" si="38"/>
        <v>24.366666666666667</v>
      </c>
      <c r="J430">
        <v>0</v>
      </c>
      <c r="K430">
        <v>25</v>
      </c>
      <c r="L430">
        <v>4</v>
      </c>
      <c r="M430">
        <f t="shared" si="36"/>
        <v>25.066666666666666</v>
      </c>
      <c r="N430">
        <f t="shared" si="37"/>
        <v>0.69999999999999929</v>
      </c>
      <c r="O430">
        <v>4</v>
      </c>
      <c r="P430">
        <v>45.27</v>
      </c>
      <c r="Q430">
        <f t="shared" si="40"/>
        <v>1</v>
      </c>
    </row>
    <row r="431" spans="1:21" x14ac:dyDescent="0.35">
      <c r="A431" s="2">
        <v>45688</v>
      </c>
      <c r="B431">
        <v>0.47999999999999687</v>
      </c>
      <c r="C431" s="2"/>
      <c r="E431">
        <v>4</v>
      </c>
      <c r="F431">
        <v>0</v>
      </c>
      <c r="G431">
        <v>25</v>
      </c>
      <c r="H431">
        <v>52</v>
      </c>
      <c r="I431">
        <f t="shared" si="38"/>
        <v>25.866666666666667</v>
      </c>
      <c r="J431">
        <v>0</v>
      </c>
      <c r="K431">
        <v>26</v>
      </c>
      <c r="L431">
        <v>32</v>
      </c>
      <c r="M431">
        <f t="shared" si="36"/>
        <v>26.533333333333335</v>
      </c>
      <c r="N431">
        <f t="shared" si="37"/>
        <v>0.66666666666666785</v>
      </c>
      <c r="O431">
        <v>4</v>
      </c>
      <c r="P431">
        <v>45.75</v>
      </c>
      <c r="Q431">
        <f t="shared" si="40"/>
        <v>0.47999999999999687</v>
      </c>
    </row>
    <row r="432" spans="1:21" x14ac:dyDescent="0.35">
      <c r="A432" s="2">
        <v>45688</v>
      </c>
      <c r="B432">
        <v>0.17999999999999972</v>
      </c>
      <c r="C432" s="2"/>
      <c r="E432">
        <v>2</v>
      </c>
      <c r="F432">
        <v>0</v>
      </c>
      <c r="G432">
        <v>27</v>
      </c>
      <c r="H432">
        <v>7</v>
      </c>
      <c r="I432">
        <f t="shared" si="38"/>
        <v>27.116666666666667</v>
      </c>
      <c r="J432">
        <v>0</v>
      </c>
      <c r="K432">
        <v>27</v>
      </c>
      <c r="L432">
        <v>37</v>
      </c>
      <c r="M432">
        <f t="shared" si="36"/>
        <v>27.616666666666667</v>
      </c>
      <c r="N432">
        <f t="shared" si="37"/>
        <v>0.5</v>
      </c>
      <c r="O432">
        <v>2</v>
      </c>
      <c r="P432">
        <v>45.93</v>
      </c>
      <c r="Q432">
        <f t="shared" si="40"/>
        <v>0.17999999999999972</v>
      </c>
    </row>
    <row r="433" spans="1:21" x14ac:dyDescent="0.35">
      <c r="A433" s="2">
        <v>45688</v>
      </c>
      <c r="B433">
        <v>4.9999999999997158E-2</v>
      </c>
      <c r="C433" s="2"/>
      <c r="E433">
        <v>1</v>
      </c>
      <c r="F433">
        <v>0</v>
      </c>
      <c r="G433">
        <v>27</v>
      </c>
      <c r="H433">
        <v>50</v>
      </c>
      <c r="I433">
        <f t="shared" si="38"/>
        <v>27.833333333333332</v>
      </c>
      <c r="J433">
        <v>0</v>
      </c>
      <c r="K433">
        <v>28</v>
      </c>
      <c r="L433">
        <v>7</v>
      </c>
      <c r="M433">
        <f t="shared" si="36"/>
        <v>28.116666666666667</v>
      </c>
      <c r="N433">
        <f t="shared" si="37"/>
        <v>0.28333333333333499</v>
      </c>
      <c r="O433">
        <v>1</v>
      </c>
      <c r="P433">
        <v>45.98</v>
      </c>
      <c r="Q433">
        <f t="shared" si="40"/>
        <v>4.9999999999997158E-2</v>
      </c>
    </row>
    <row r="434" spans="1:21" x14ac:dyDescent="0.35">
      <c r="A434" s="2">
        <v>45688</v>
      </c>
      <c r="B434">
        <v>0.11000000000000654</v>
      </c>
      <c r="C434" s="2"/>
      <c r="E434">
        <v>2</v>
      </c>
      <c r="F434">
        <v>0</v>
      </c>
      <c r="G434">
        <v>28</v>
      </c>
      <c r="H434">
        <v>36</v>
      </c>
      <c r="I434">
        <f t="shared" si="38"/>
        <v>28.6</v>
      </c>
      <c r="J434">
        <v>0</v>
      </c>
      <c r="K434">
        <v>29</v>
      </c>
      <c r="L434">
        <v>17</v>
      </c>
      <c r="M434">
        <f t="shared" si="36"/>
        <v>29.283333333333335</v>
      </c>
      <c r="N434">
        <f t="shared" si="37"/>
        <v>0.68333333333333357</v>
      </c>
      <c r="O434">
        <v>2</v>
      </c>
      <c r="P434">
        <v>46.09</v>
      </c>
      <c r="Q434">
        <f t="shared" si="40"/>
        <v>0.11000000000000654</v>
      </c>
    </row>
    <row r="435" spans="1:21" x14ac:dyDescent="0.35">
      <c r="A435" s="2">
        <v>45688</v>
      </c>
      <c r="B435">
        <v>1.009999999999998</v>
      </c>
      <c r="C435" s="2"/>
      <c r="E435">
        <v>3</v>
      </c>
      <c r="F435">
        <v>0</v>
      </c>
      <c r="G435">
        <v>29</v>
      </c>
      <c r="H435">
        <v>31</v>
      </c>
      <c r="I435">
        <f t="shared" si="38"/>
        <v>29.516666666666666</v>
      </c>
      <c r="J435">
        <v>0</v>
      </c>
      <c r="K435">
        <v>30</v>
      </c>
      <c r="L435">
        <v>35</v>
      </c>
      <c r="M435">
        <f t="shared" si="36"/>
        <v>30.583333333333332</v>
      </c>
      <c r="N435">
        <f t="shared" si="37"/>
        <v>1.0666666666666664</v>
      </c>
      <c r="O435">
        <v>3</v>
      </c>
      <c r="P435">
        <v>47.1</v>
      </c>
      <c r="Q435">
        <f t="shared" si="40"/>
        <v>1.009999999999998</v>
      </c>
    </row>
    <row r="436" spans="1:21" x14ac:dyDescent="0.35">
      <c r="A436" s="2">
        <v>45688</v>
      </c>
      <c r="B436">
        <v>1.3999999999999986</v>
      </c>
      <c r="C436" s="2"/>
      <c r="E436">
        <v>5</v>
      </c>
      <c r="F436">
        <v>0</v>
      </c>
      <c r="G436">
        <v>31</v>
      </c>
      <c r="H436">
        <v>24</v>
      </c>
      <c r="I436">
        <f t="shared" si="38"/>
        <v>31.4</v>
      </c>
      <c r="J436">
        <v>0</v>
      </c>
      <c r="K436">
        <v>32</v>
      </c>
      <c r="L436">
        <v>45</v>
      </c>
      <c r="M436">
        <f t="shared" si="36"/>
        <v>32.75</v>
      </c>
      <c r="N436">
        <f t="shared" si="37"/>
        <v>1.3500000000000014</v>
      </c>
      <c r="O436">
        <v>5</v>
      </c>
      <c r="P436">
        <v>48.5</v>
      </c>
      <c r="Q436">
        <f t="shared" si="40"/>
        <v>1.3999999999999986</v>
      </c>
    </row>
    <row r="437" spans="1:21" x14ac:dyDescent="0.35">
      <c r="A437" s="2">
        <v>45688</v>
      </c>
      <c r="B437">
        <v>1.0499999999999972</v>
      </c>
      <c r="C437" s="2"/>
      <c r="E437">
        <v>4</v>
      </c>
      <c r="F437">
        <v>0</v>
      </c>
      <c r="G437">
        <v>38</v>
      </c>
      <c r="H437">
        <v>50</v>
      </c>
      <c r="I437">
        <f t="shared" si="38"/>
        <v>38.833333333333336</v>
      </c>
      <c r="J437">
        <v>0</v>
      </c>
      <c r="K437">
        <v>39</v>
      </c>
      <c r="L437">
        <v>58</v>
      </c>
      <c r="M437">
        <f t="shared" si="36"/>
        <v>39.966666666666669</v>
      </c>
      <c r="N437">
        <f t="shared" si="37"/>
        <v>1.1333333333333329</v>
      </c>
      <c r="O437">
        <v>4</v>
      </c>
      <c r="P437">
        <v>49.55</v>
      </c>
      <c r="Q437">
        <f t="shared" si="40"/>
        <v>1.0499999999999972</v>
      </c>
    </row>
    <row r="438" spans="1:21" x14ac:dyDescent="0.35">
      <c r="A438" s="2">
        <v>45688</v>
      </c>
      <c r="B438">
        <v>0.82000000000000028</v>
      </c>
      <c r="C438" s="2"/>
      <c r="E438">
        <v>4</v>
      </c>
      <c r="F438">
        <v>0</v>
      </c>
      <c r="G438">
        <v>40</v>
      </c>
      <c r="H438">
        <v>39</v>
      </c>
      <c r="I438">
        <f t="shared" si="38"/>
        <v>40.65</v>
      </c>
      <c r="J438">
        <v>0</v>
      </c>
      <c r="K438">
        <v>41</v>
      </c>
      <c r="L438">
        <v>45</v>
      </c>
      <c r="M438">
        <f t="shared" si="36"/>
        <v>41.75</v>
      </c>
      <c r="N438">
        <f t="shared" si="37"/>
        <v>1.1000000000000014</v>
      </c>
      <c r="O438">
        <v>4</v>
      </c>
      <c r="P438">
        <v>50.37</v>
      </c>
      <c r="Q438">
        <f t="shared" si="40"/>
        <v>0.82000000000000028</v>
      </c>
    </row>
    <row r="439" spans="1:21" x14ac:dyDescent="0.35">
      <c r="A439" s="2">
        <v>45688</v>
      </c>
      <c r="B439">
        <v>0.90000000000000568</v>
      </c>
      <c r="C439" s="2"/>
      <c r="E439">
        <v>4</v>
      </c>
      <c r="F439">
        <v>0</v>
      </c>
      <c r="G439">
        <v>42</v>
      </c>
      <c r="H439">
        <v>24</v>
      </c>
      <c r="I439">
        <f t="shared" si="38"/>
        <v>42.4</v>
      </c>
      <c r="J439">
        <v>0</v>
      </c>
      <c r="K439">
        <v>44</v>
      </c>
      <c r="L439">
        <v>9</v>
      </c>
      <c r="M439">
        <f t="shared" si="36"/>
        <v>44.15</v>
      </c>
      <c r="N439">
        <f t="shared" si="37"/>
        <v>1.75</v>
      </c>
      <c r="O439">
        <v>4</v>
      </c>
      <c r="P439">
        <v>51.27</v>
      </c>
      <c r="Q439">
        <f t="shared" si="40"/>
        <v>0.90000000000000568</v>
      </c>
    </row>
    <row r="440" spans="1:21" x14ac:dyDescent="0.35">
      <c r="A440" s="2">
        <v>45688</v>
      </c>
      <c r="B440">
        <v>0.28999999999999915</v>
      </c>
      <c r="C440" s="2"/>
      <c r="E440">
        <v>2</v>
      </c>
      <c r="F440">
        <v>0</v>
      </c>
      <c r="G440">
        <v>44</v>
      </c>
      <c r="H440">
        <v>39</v>
      </c>
      <c r="I440">
        <f t="shared" si="38"/>
        <v>44.65</v>
      </c>
      <c r="J440">
        <v>0</v>
      </c>
      <c r="K440">
        <v>45</v>
      </c>
      <c r="L440">
        <v>7</v>
      </c>
      <c r="M440">
        <f t="shared" si="36"/>
        <v>45.116666666666667</v>
      </c>
      <c r="N440">
        <f t="shared" si="37"/>
        <v>0.46666666666666856</v>
      </c>
      <c r="O440">
        <v>2</v>
      </c>
      <c r="P440">
        <v>51.56</v>
      </c>
      <c r="Q440">
        <f t="shared" si="40"/>
        <v>0.28999999999999915</v>
      </c>
    </row>
    <row r="441" spans="1:21" x14ac:dyDescent="0.35">
      <c r="A441" s="2">
        <v>45688</v>
      </c>
      <c r="B441">
        <v>1.4499999999999957</v>
      </c>
      <c r="C441" s="2"/>
      <c r="E441">
        <v>4</v>
      </c>
      <c r="F441">
        <v>0</v>
      </c>
      <c r="G441">
        <v>46</v>
      </c>
      <c r="H441">
        <v>0</v>
      </c>
      <c r="I441">
        <f t="shared" si="38"/>
        <v>46</v>
      </c>
      <c r="J441">
        <v>0</v>
      </c>
      <c r="K441">
        <v>47</v>
      </c>
      <c r="L441">
        <v>42</v>
      </c>
      <c r="M441">
        <f t="shared" si="36"/>
        <v>47.7</v>
      </c>
      <c r="N441">
        <f t="shared" si="37"/>
        <v>1.7000000000000028</v>
      </c>
      <c r="O441">
        <v>4</v>
      </c>
      <c r="P441">
        <v>53.01</v>
      </c>
      <c r="Q441">
        <f t="shared" si="40"/>
        <v>1.4499999999999957</v>
      </c>
    </row>
    <row r="442" spans="1:21" x14ac:dyDescent="0.35">
      <c r="A442" s="2">
        <v>45688</v>
      </c>
      <c r="B442">
        <v>0.17999999999999972</v>
      </c>
      <c r="C442" s="2"/>
      <c r="D442" t="s">
        <v>82</v>
      </c>
      <c r="E442">
        <v>2</v>
      </c>
      <c r="F442">
        <v>0</v>
      </c>
      <c r="G442">
        <v>48</v>
      </c>
      <c r="H442">
        <v>30</v>
      </c>
      <c r="I442">
        <f t="shared" si="38"/>
        <v>48.5</v>
      </c>
      <c r="J442">
        <v>0</v>
      </c>
      <c r="K442">
        <v>48</v>
      </c>
      <c r="L442">
        <v>59</v>
      </c>
      <c r="M442">
        <f t="shared" si="36"/>
        <v>48.983333333333334</v>
      </c>
      <c r="N442">
        <f t="shared" si="37"/>
        <v>0.48333333333333428</v>
      </c>
      <c r="O442">
        <v>2</v>
      </c>
      <c r="P442">
        <v>53.19</v>
      </c>
      <c r="Q442">
        <f t="shared" si="40"/>
        <v>0.17999999999999972</v>
      </c>
      <c r="U442" t="s">
        <v>82</v>
      </c>
    </row>
    <row r="443" spans="1:21" x14ac:dyDescent="0.35">
      <c r="A443" s="2">
        <v>45688</v>
      </c>
      <c r="B443">
        <v>1.4000000000000057</v>
      </c>
      <c r="C443" s="2"/>
      <c r="E443">
        <v>2</v>
      </c>
      <c r="F443">
        <v>0</v>
      </c>
      <c r="G443">
        <v>49</v>
      </c>
      <c r="H443">
        <v>11</v>
      </c>
      <c r="I443">
        <f t="shared" si="38"/>
        <v>49.18333333333333</v>
      </c>
      <c r="J443">
        <v>0</v>
      </c>
      <c r="K443">
        <v>50</v>
      </c>
      <c r="L443">
        <v>36</v>
      </c>
      <c r="M443">
        <f t="shared" si="36"/>
        <v>50.6</v>
      </c>
      <c r="N443">
        <f t="shared" si="37"/>
        <v>1.4166666666666714</v>
      </c>
      <c r="O443">
        <v>2</v>
      </c>
      <c r="P443">
        <v>54.59</v>
      </c>
      <c r="Q443">
        <f t="shared" si="40"/>
        <v>1.4000000000000057</v>
      </c>
    </row>
    <row r="444" spans="1:21" x14ac:dyDescent="0.35">
      <c r="A444" s="2">
        <v>45688</v>
      </c>
      <c r="B444">
        <v>0.97999999999999687</v>
      </c>
      <c r="C444" s="2"/>
      <c r="E444">
        <v>4</v>
      </c>
      <c r="F444">
        <v>0</v>
      </c>
      <c r="G444">
        <v>52</v>
      </c>
      <c r="H444">
        <v>24</v>
      </c>
      <c r="I444">
        <f t="shared" si="38"/>
        <v>52.4</v>
      </c>
      <c r="J444">
        <v>0</v>
      </c>
      <c r="K444">
        <v>53</v>
      </c>
      <c r="L444">
        <v>36</v>
      </c>
      <c r="M444">
        <f t="shared" si="36"/>
        <v>53.6</v>
      </c>
      <c r="N444">
        <f t="shared" si="37"/>
        <v>1.2000000000000028</v>
      </c>
      <c r="O444">
        <v>4</v>
      </c>
      <c r="P444">
        <v>55.57</v>
      </c>
      <c r="Q444">
        <f t="shared" si="40"/>
        <v>0.97999999999999687</v>
      </c>
    </row>
    <row r="445" spans="1:21" x14ac:dyDescent="0.35">
      <c r="A445" s="2">
        <v>45688</v>
      </c>
      <c r="B445">
        <v>1.4699999999999989</v>
      </c>
      <c r="C445" s="2"/>
      <c r="E445">
        <v>4</v>
      </c>
      <c r="F445">
        <v>0</v>
      </c>
      <c r="G445">
        <v>54</v>
      </c>
      <c r="H445">
        <v>20</v>
      </c>
      <c r="I445">
        <f t="shared" si="38"/>
        <v>54.333333333333336</v>
      </c>
      <c r="J445">
        <v>0</v>
      </c>
      <c r="K445">
        <v>55</v>
      </c>
      <c r="L445">
        <v>50</v>
      </c>
      <c r="M445">
        <f t="shared" si="36"/>
        <v>55.833333333333336</v>
      </c>
      <c r="N445">
        <f t="shared" si="37"/>
        <v>1.5</v>
      </c>
      <c r="O445">
        <v>4</v>
      </c>
      <c r="P445">
        <v>57.04</v>
      </c>
      <c r="Q445">
        <f t="shared" si="40"/>
        <v>1.4699999999999989</v>
      </c>
    </row>
    <row r="446" spans="1:21" x14ac:dyDescent="0.35">
      <c r="A446" s="2">
        <v>45688</v>
      </c>
      <c r="B446">
        <v>0.71999999999999886</v>
      </c>
      <c r="C446" s="2"/>
      <c r="E446">
        <v>3</v>
      </c>
      <c r="F446">
        <v>0</v>
      </c>
      <c r="G446">
        <v>56</v>
      </c>
      <c r="H446">
        <v>10</v>
      </c>
      <c r="I446">
        <f t="shared" si="38"/>
        <v>56.166666666666664</v>
      </c>
      <c r="J446">
        <v>0</v>
      </c>
      <c r="K446">
        <v>58</v>
      </c>
      <c r="L446">
        <v>42</v>
      </c>
      <c r="M446">
        <f t="shared" si="36"/>
        <v>58.7</v>
      </c>
      <c r="N446">
        <f t="shared" si="37"/>
        <v>2.5333333333333385</v>
      </c>
      <c r="O446">
        <v>3</v>
      </c>
      <c r="P446">
        <v>57.76</v>
      </c>
      <c r="Q446">
        <f t="shared" si="40"/>
        <v>0.71999999999999886</v>
      </c>
    </row>
    <row r="447" spans="1:21" x14ac:dyDescent="0.35">
      <c r="A447" s="2">
        <v>45688</v>
      </c>
      <c r="B447">
        <v>1.6600000000000037</v>
      </c>
      <c r="C447" s="2"/>
      <c r="E447">
        <v>3</v>
      </c>
      <c r="F447">
        <v>0</v>
      </c>
      <c r="G447">
        <v>59</v>
      </c>
      <c r="H447">
        <v>15</v>
      </c>
      <c r="I447">
        <f t="shared" si="38"/>
        <v>59.25</v>
      </c>
      <c r="J447">
        <v>1</v>
      </c>
      <c r="K447">
        <v>0</v>
      </c>
      <c r="L447">
        <v>22</v>
      </c>
      <c r="M447">
        <f t="shared" si="36"/>
        <v>60.366666666666667</v>
      </c>
      <c r="N447">
        <f t="shared" si="37"/>
        <v>1.1166666666666671</v>
      </c>
      <c r="O447">
        <v>3</v>
      </c>
      <c r="P447">
        <v>59.42</v>
      </c>
      <c r="Q447">
        <f t="shared" si="40"/>
        <v>1.6600000000000037</v>
      </c>
    </row>
    <row r="448" spans="1:21" x14ac:dyDescent="0.35">
      <c r="A448" s="2">
        <v>45688</v>
      </c>
      <c r="B448">
        <v>0.48999999999999488</v>
      </c>
      <c r="C448" s="2"/>
      <c r="E448">
        <v>4</v>
      </c>
      <c r="F448">
        <v>1</v>
      </c>
      <c r="G448">
        <v>0</v>
      </c>
      <c r="H448">
        <v>42</v>
      </c>
      <c r="I448">
        <f t="shared" si="38"/>
        <v>60.7</v>
      </c>
      <c r="J448">
        <v>1</v>
      </c>
      <c r="K448">
        <v>1</v>
      </c>
      <c r="L448">
        <v>12</v>
      </c>
      <c r="M448">
        <f t="shared" si="36"/>
        <v>61.2</v>
      </c>
      <c r="N448">
        <f t="shared" si="37"/>
        <v>0.5</v>
      </c>
      <c r="O448">
        <v>4</v>
      </c>
      <c r="P448">
        <v>59.91</v>
      </c>
      <c r="Q448">
        <f t="shared" si="40"/>
        <v>0.48999999999999488</v>
      </c>
    </row>
    <row r="449" spans="1:21" x14ac:dyDescent="0.35">
      <c r="A449" s="2">
        <v>45688</v>
      </c>
      <c r="B449">
        <v>0.90000000000000568</v>
      </c>
      <c r="C449" s="2"/>
      <c r="E449">
        <v>4</v>
      </c>
      <c r="F449">
        <v>1</v>
      </c>
      <c r="G449">
        <v>2</v>
      </c>
      <c r="H449">
        <v>18</v>
      </c>
      <c r="I449">
        <f t="shared" si="38"/>
        <v>62.3</v>
      </c>
      <c r="J449">
        <v>1</v>
      </c>
      <c r="K449">
        <v>3</v>
      </c>
      <c r="L449">
        <v>30</v>
      </c>
      <c r="M449">
        <f t="shared" si="36"/>
        <v>63.5</v>
      </c>
      <c r="N449">
        <f t="shared" si="37"/>
        <v>1.2000000000000028</v>
      </c>
      <c r="O449">
        <v>4</v>
      </c>
      <c r="P449">
        <v>60.81</v>
      </c>
      <c r="Q449">
        <f t="shared" si="40"/>
        <v>0.90000000000000568</v>
      </c>
    </row>
    <row r="450" spans="1:21" x14ac:dyDescent="0.35">
      <c r="A450" s="2">
        <v>45688</v>
      </c>
      <c r="B450">
        <v>0.1699999999999946</v>
      </c>
      <c r="C450" s="2"/>
      <c r="E450">
        <v>3</v>
      </c>
      <c r="F450">
        <v>1</v>
      </c>
      <c r="G450">
        <v>3</v>
      </c>
      <c r="H450">
        <v>40</v>
      </c>
      <c r="I450">
        <f t="shared" si="38"/>
        <v>63.666666666666664</v>
      </c>
      <c r="J450">
        <v>1</v>
      </c>
      <c r="K450">
        <v>4</v>
      </c>
      <c r="L450">
        <v>0</v>
      </c>
      <c r="M450">
        <f t="shared" si="36"/>
        <v>64</v>
      </c>
      <c r="N450">
        <f t="shared" si="37"/>
        <v>0.3333333333333357</v>
      </c>
      <c r="O450">
        <v>3</v>
      </c>
      <c r="P450">
        <v>60.98</v>
      </c>
      <c r="Q450">
        <f t="shared" si="40"/>
        <v>0.1699999999999946</v>
      </c>
    </row>
    <row r="451" spans="1:21" x14ac:dyDescent="0.35">
      <c r="A451" s="2">
        <v>45688</v>
      </c>
      <c r="B451">
        <v>1.1100000000000065</v>
      </c>
      <c r="C451" s="2"/>
      <c r="E451">
        <v>4</v>
      </c>
      <c r="F451">
        <v>1</v>
      </c>
      <c r="G451">
        <v>4</v>
      </c>
      <c r="H451">
        <v>22</v>
      </c>
      <c r="I451">
        <f t="shared" si="38"/>
        <v>64.36666666666666</v>
      </c>
      <c r="J451">
        <v>1</v>
      </c>
      <c r="K451">
        <v>5</v>
      </c>
      <c r="L451">
        <v>28</v>
      </c>
      <c r="M451">
        <f t="shared" si="36"/>
        <v>65.466666666666669</v>
      </c>
      <c r="N451">
        <f t="shared" si="37"/>
        <v>1.1000000000000085</v>
      </c>
      <c r="O451">
        <v>4</v>
      </c>
      <c r="P451">
        <v>62.09</v>
      </c>
      <c r="Q451">
        <f t="shared" si="40"/>
        <v>1.1100000000000065</v>
      </c>
    </row>
    <row r="452" spans="1:21" x14ac:dyDescent="0.35">
      <c r="A452" s="2">
        <v>45688</v>
      </c>
      <c r="B452">
        <v>0.30999999999999517</v>
      </c>
      <c r="C452" s="2"/>
      <c r="E452">
        <v>2</v>
      </c>
      <c r="F452">
        <v>1</v>
      </c>
      <c r="G452">
        <v>5</v>
      </c>
      <c r="H452">
        <v>39</v>
      </c>
      <c r="I452">
        <f t="shared" si="38"/>
        <v>65.650000000000006</v>
      </c>
      <c r="J452">
        <v>1</v>
      </c>
      <c r="K452">
        <v>6</v>
      </c>
      <c r="L452">
        <v>11</v>
      </c>
      <c r="M452">
        <f t="shared" si="36"/>
        <v>66.183333333333337</v>
      </c>
      <c r="N452">
        <f t="shared" si="37"/>
        <v>0.53333333333333144</v>
      </c>
      <c r="O452">
        <v>2</v>
      </c>
      <c r="P452">
        <v>62.4</v>
      </c>
      <c r="Q452">
        <f t="shared" si="40"/>
        <v>0.30999999999999517</v>
      </c>
    </row>
    <row r="453" spans="1:21" x14ac:dyDescent="0.35">
      <c r="A453" s="2">
        <v>45688</v>
      </c>
      <c r="B453">
        <v>7.0000000000000284E-2</v>
      </c>
      <c r="C453" s="2"/>
      <c r="E453">
        <v>2</v>
      </c>
      <c r="F453">
        <v>1</v>
      </c>
      <c r="G453">
        <v>6</v>
      </c>
      <c r="H453">
        <v>32</v>
      </c>
      <c r="I453">
        <f t="shared" si="38"/>
        <v>66.533333333333331</v>
      </c>
      <c r="J453">
        <v>1</v>
      </c>
      <c r="K453">
        <v>6</v>
      </c>
      <c r="L453">
        <v>57</v>
      </c>
      <c r="M453">
        <f t="shared" si="36"/>
        <v>66.95</v>
      </c>
      <c r="N453">
        <f t="shared" si="37"/>
        <v>0.4166666666666714</v>
      </c>
      <c r="O453">
        <v>2</v>
      </c>
      <c r="P453">
        <v>62.47</v>
      </c>
      <c r="Q453">
        <f t="shared" si="40"/>
        <v>7.0000000000000284E-2</v>
      </c>
    </row>
    <row r="454" spans="1:21" x14ac:dyDescent="0.35">
      <c r="A454" s="2">
        <v>45688</v>
      </c>
      <c r="B454">
        <v>0.53999999999999915</v>
      </c>
      <c r="C454" s="2"/>
      <c r="E454">
        <v>5</v>
      </c>
      <c r="F454">
        <v>1</v>
      </c>
      <c r="G454">
        <v>7</v>
      </c>
      <c r="H454">
        <v>32</v>
      </c>
      <c r="I454">
        <f t="shared" si="38"/>
        <v>67.533333333333331</v>
      </c>
      <c r="J454">
        <v>1</v>
      </c>
      <c r="K454">
        <v>8</v>
      </c>
      <c r="L454">
        <v>3</v>
      </c>
      <c r="M454">
        <f t="shared" si="36"/>
        <v>68.05</v>
      </c>
      <c r="N454">
        <f t="shared" si="37"/>
        <v>0.51666666666666572</v>
      </c>
      <c r="O454">
        <v>5</v>
      </c>
      <c r="P454">
        <v>63.01</v>
      </c>
      <c r="Q454">
        <f t="shared" si="40"/>
        <v>0.53999999999999915</v>
      </c>
    </row>
    <row r="455" spans="1:21" x14ac:dyDescent="0.35">
      <c r="A455" s="2">
        <v>45688</v>
      </c>
      <c r="B455">
        <v>0.64999999999999858</v>
      </c>
      <c r="C455" s="2"/>
      <c r="E455">
        <v>4</v>
      </c>
      <c r="F455">
        <v>1</v>
      </c>
      <c r="G455">
        <v>8</v>
      </c>
      <c r="H455">
        <v>10</v>
      </c>
      <c r="I455">
        <f t="shared" si="38"/>
        <v>68.166666666666671</v>
      </c>
      <c r="J455">
        <v>1</v>
      </c>
      <c r="K455">
        <v>8</v>
      </c>
      <c r="L455">
        <v>46</v>
      </c>
      <c r="M455">
        <f t="shared" si="36"/>
        <v>68.766666666666666</v>
      </c>
      <c r="N455">
        <f t="shared" si="37"/>
        <v>0.59999999999999432</v>
      </c>
      <c r="O455">
        <v>4</v>
      </c>
      <c r="P455">
        <v>63.66</v>
      </c>
      <c r="Q455">
        <f t="shared" si="40"/>
        <v>0.64999999999999858</v>
      </c>
    </row>
    <row r="456" spans="1:21" x14ac:dyDescent="0.35">
      <c r="A456" s="2">
        <v>45688</v>
      </c>
      <c r="B456">
        <v>1.2000000000000028</v>
      </c>
      <c r="C456" s="2"/>
      <c r="E456">
        <v>4</v>
      </c>
      <c r="F456">
        <v>1</v>
      </c>
      <c r="G456">
        <v>9</v>
      </c>
      <c r="H456">
        <v>8</v>
      </c>
      <c r="I456">
        <f t="shared" si="38"/>
        <v>69.13333333333334</v>
      </c>
      <c r="J456">
        <v>1</v>
      </c>
      <c r="K456">
        <v>10</v>
      </c>
      <c r="L456">
        <v>25</v>
      </c>
      <c r="M456">
        <f t="shared" si="36"/>
        <v>70.416666666666671</v>
      </c>
      <c r="N456">
        <f t="shared" si="37"/>
        <v>1.2833333333333314</v>
      </c>
      <c r="O456">
        <v>4</v>
      </c>
      <c r="P456">
        <v>64.86</v>
      </c>
      <c r="Q456">
        <f t="shared" si="40"/>
        <v>1.2000000000000028</v>
      </c>
    </row>
    <row r="457" spans="1:21" x14ac:dyDescent="0.35">
      <c r="A457" s="2">
        <v>45688</v>
      </c>
      <c r="B457">
        <v>0.93000000000000682</v>
      </c>
      <c r="C457" s="2"/>
      <c r="E457">
        <v>4</v>
      </c>
      <c r="F457">
        <v>1</v>
      </c>
      <c r="G457">
        <v>11</v>
      </c>
      <c r="H457">
        <v>2</v>
      </c>
      <c r="I457">
        <f t="shared" si="38"/>
        <v>71.033333333333331</v>
      </c>
      <c r="J457">
        <v>1</v>
      </c>
      <c r="K457">
        <v>12</v>
      </c>
      <c r="L457">
        <v>9</v>
      </c>
      <c r="M457">
        <f t="shared" si="36"/>
        <v>72.150000000000006</v>
      </c>
      <c r="N457">
        <f t="shared" si="37"/>
        <v>1.1166666666666742</v>
      </c>
      <c r="O457">
        <v>4</v>
      </c>
      <c r="P457">
        <v>65.790000000000006</v>
      </c>
      <c r="Q457">
        <f t="shared" si="40"/>
        <v>0.93000000000000682</v>
      </c>
    </row>
    <row r="458" spans="1:21" x14ac:dyDescent="0.35">
      <c r="A458" s="2">
        <v>45688</v>
      </c>
      <c r="B458">
        <v>9.9999999999994316E-2</v>
      </c>
      <c r="C458" s="2"/>
      <c r="D458" t="s">
        <v>82</v>
      </c>
      <c r="E458">
        <v>1</v>
      </c>
      <c r="F458">
        <v>1</v>
      </c>
      <c r="G458">
        <v>12</v>
      </c>
      <c r="H458">
        <v>24</v>
      </c>
      <c r="I458">
        <f t="shared" si="38"/>
        <v>72.400000000000006</v>
      </c>
      <c r="J458">
        <v>1</v>
      </c>
      <c r="K458">
        <v>12</v>
      </c>
      <c r="L458">
        <v>38</v>
      </c>
      <c r="M458">
        <f t="shared" si="36"/>
        <v>72.63333333333334</v>
      </c>
      <c r="N458">
        <f t="shared" si="37"/>
        <v>0.23333333333333428</v>
      </c>
      <c r="O458">
        <v>1</v>
      </c>
      <c r="P458">
        <v>65.89</v>
      </c>
      <c r="Q458">
        <f t="shared" si="40"/>
        <v>9.9999999999994316E-2</v>
      </c>
      <c r="U458" t="s">
        <v>82</v>
      </c>
    </row>
    <row r="459" spans="1:21" x14ac:dyDescent="0.35">
      <c r="A459" s="2">
        <v>45688</v>
      </c>
      <c r="B459">
        <v>0.5</v>
      </c>
      <c r="C459" s="2"/>
      <c r="E459">
        <v>4</v>
      </c>
      <c r="F459">
        <v>1</v>
      </c>
      <c r="G459">
        <v>13</v>
      </c>
      <c r="H459">
        <v>32</v>
      </c>
      <c r="I459">
        <f t="shared" si="38"/>
        <v>73.533333333333331</v>
      </c>
      <c r="J459">
        <v>1</v>
      </c>
      <c r="K459">
        <v>14</v>
      </c>
      <c r="L459">
        <v>39</v>
      </c>
      <c r="M459">
        <f t="shared" si="36"/>
        <v>74.650000000000006</v>
      </c>
      <c r="N459">
        <f t="shared" si="37"/>
        <v>1.1166666666666742</v>
      </c>
      <c r="O459">
        <v>4</v>
      </c>
      <c r="P459">
        <v>66.39</v>
      </c>
      <c r="Q459">
        <f t="shared" si="40"/>
        <v>0.5</v>
      </c>
    </row>
    <row r="460" spans="1:21" x14ac:dyDescent="0.35">
      <c r="A460" s="2">
        <v>45688</v>
      </c>
      <c r="B460">
        <v>0</v>
      </c>
      <c r="C460" s="2"/>
      <c r="D460" t="s">
        <v>82</v>
      </c>
      <c r="E460">
        <v>1</v>
      </c>
      <c r="F460">
        <v>1</v>
      </c>
      <c r="G460">
        <v>15</v>
      </c>
      <c r="H460">
        <v>29</v>
      </c>
      <c r="I460">
        <f t="shared" si="38"/>
        <v>75.483333333333334</v>
      </c>
      <c r="J460">
        <v>1</v>
      </c>
      <c r="K460">
        <v>15</v>
      </c>
      <c r="L460">
        <v>44</v>
      </c>
      <c r="M460">
        <f t="shared" si="36"/>
        <v>75.733333333333334</v>
      </c>
      <c r="N460">
        <f t="shared" si="37"/>
        <v>0.25</v>
      </c>
      <c r="O460">
        <v>1</v>
      </c>
      <c r="P460">
        <v>66.39</v>
      </c>
      <c r="Q460">
        <f t="shared" si="40"/>
        <v>0</v>
      </c>
      <c r="U460" t="s">
        <v>82</v>
      </c>
    </row>
    <row r="461" spans="1:21" x14ac:dyDescent="0.35">
      <c r="A461" s="2">
        <v>45688</v>
      </c>
      <c r="B461">
        <v>0.96999999999999886</v>
      </c>
      <c r="C461" s="2"/>
      <c r="E461">
        <v>4</v>
      </c>
      <c r="F461">
        <v>1</v>
      </c>
      <c r="G461">
        <v>16</v>
      </c>
      <c r="H461">
        <v>10</v>
      </c>
      <c r="I461">
        <f t="shared" si="38"/>
        <v>76.166666666666671</v>
      </c>
      <c r="J461">
        <v>1</v>
      </c>
      <c r="K461">
        <v>16</v>
      </c>
      <c r="L461">
        <v>58</v>
      </c>
      <c r="M461">
        <f t="shared" si="36"/>
        <v>76.966666666666669</v>
      </c>
      <c r="N461">
        <f t="shared" si="37"/>
        <v>0.79999999999999716</v>
      </c>
      <c r="O461">
        <v>4</v>
      </c>
      <c r="P461">
        <v>67.36</v>
      </c>
      <c r="Q461">
        <f t="shared" si="40"/>
        <v>0.96999999999999886</v>
      </c>
    </row>
    <row r="462" spans="1:21" x14ac:dyDescent="0.35">
      <c r="A462" s="2">
        <v>45688</v>
      </c>
      <c r="B462">
        <v>7.9999999999998295E-2</v>
      </c>
      <c r="C462" s="2"/>
      <c r="D462" t="s">
        <v>82</v>
      </c>
      <c r="E462">
        <v>2</v>
      </c>
      <c r="F462">
        <v>1</v>
      </c>
      <c r="G462">
        <v>17</v>
      </c>
      <c r="H462">
        <v>8</v>
      </c>
      <c r="I462">
        <f t="shared" si="38"/>
        <v>77.13333333333334</v>
      </c>
      <c r="J462">
        <v>1</v>
      </c>
      <c r="K462">
        <v>17</v>
      </c>
      <c r="L462">
        <v>26</v>
      </c>
      <c r="M462">
        <f t="shared" si="36"/>
        <v>77.433333333333337</v>
      </c>
      <c r="N462">
        <f t="shared" si="37"/>
        <v>0.29999999999999716</v>
      </c>
      <c r="O462">
        <v>2</v>
      </c>
      <c r="P462">
        <v>67.44</v>
      </c>
      <c r="Q462">
        <f t="shared" si="40"/>
        <v>7.9999999999998295E-2</v>
      </c>
      <c r="U462" t="s">
        <v>82</v>
      </c>
    </row>
    <row r="463" spans="1:21" x14ac:dyDescent="0.35">
      <c r="A463" s="2">
        <v>45688</v>
      </c>
      <c r="B463">
        <v>3.0000000000001137E-2</v>
      </c>
      <c r="C463" s="2"/>
      <c r="D463" t="s">
        <v>82</v>
      </c>
      <c r="E463">
        <v>1</v>
      </c>
      <c r="F463">
        <v>1</v>
      </c>
      <c r="G463">
        <v>17</v>
      </c>
      <c r="H463">
        <v>30</v>
      </c>
      <c r="I463">
        <f t="shared" si="38"/>
        <v>77.5</v>
      </c>
      <c r="J463">
        <v>1</v>
      </c>
      <c r="K463">
        <v>17</v>
      </c>
      <c r="L463">
        <v>50</v>
      </c>
      <c r="M463">
        <f t="shared" si="36"/>
        <v>77.833333333333329</v>
      </c>
      <c r="N463">
        <f t="shared" si="37"/>
        <v>0.3333333333333286</v>
      </c>
      <c r="O463">
        <v>1</v>
      </c>
      <c r="P463">
        <v>67.47</v>
      </c>
      <c r="Q463">
        <f t="shared" si="40"/>
        <v>3.0000000000001137E-2</v>
      </c>
      <c r="U463" t="s">
        <v>82</v>
      </c>
    </row>
    <row r="464" spans="1:21" x14ac:dyDescent="0.35">
      <c r="A464" s="2">
        <v>45688</v>
      </c>
      <c r="B464">
        <v>0.12999999999999545</v>
      </c>
      <c r="C464" s="2"/>
      <c r="E464">
        <v>1</v>
      </c>
      <c r="F464">
        <v>1</v>
      </c>
      <c r="G464">
        <v>18</v>
      </c>
      <c r="H464">
        <v>30</v>
      </c>
      <c r="I464">
        <f t="shared" si="38"/>
        <v>78.5</v>
      </c>
      <c r="J464">
        <v>1</v>
      </c>
      <c r="K464">
        <v>18</v>
      </c>
      <c r="L464">
        <v>48</v>
      </c>
      <c r="M464">
        <f t="shared" si="36"/>
        <v>78.8</v>
      </c>
      <c r="N464">
        <f t="shared" si="37"/>
        <v>0.29999999999999716</v>
      </c>
      <c r="O464">
        <v>1</v>
      </c>
      <c r="P464">
        <v>67.599999999999994</v>
      </c>
      <c r="Q464">
        <f t="shared" si="40"/>
        <v>0.12999999999999545</v>
      </c>
    </row>
    <row r="465" spans="1:21" x14ac:dyDescent="0.35">
      <c r="A465" s="2">
        <v>45688</v>
      </c>
      <c r="B465">
        <v>0.75</v>
      </c>
      <c r="C465" s="2"/>
      <c r="E465">
        <v>4</v>
      </c>
      <c r="F465">
        <v>1</v>
      </c>
      <c r="G465">
        <v>18</v>
      </c>
      <c r="H465">
        <v>58</v>
      </c>
      <c r="I465">
        <f t="shared" si="38"/>
        <v>78.966666666666669</v>
      </c>
      <c r="J465">
        <v>1</v>
      </c>
      <c r="K465">
        <v>19</v>
      </c>
      <c r="L465">
        <v>36</v>
      </c>
      <c r="M465">
        <f t="shared" si="36"/>
        <v>79.599999999999994</v>
      </c>
      <c r="N465">
        <f t="shared" si="37"/>
        <v>0.63333333333332575</v>
      </c>
      <c r="O465">
        <v>4</v>
      </c>
      <c r="P465">
        <v>68.349999999999994</v>
      </c>
      <c r="Q465">
        <f t="shared" si="40"/>
        <v>0.75</v>
      </c>
    </row>
    <row r="466" spans="1:21" x14ac:dyDescent="0.35">
      <c r="A466" s="2">
        <v>45688</v>
      </c>
      <c r="B466">
        <v>0.42000000000000171</v>
      </c>
      <c r="C466" s="2"/>
      <c r="E466">
        <v>2</v>
      </c>
      <c r="F466">
        <v>1</v>
      </c>
      <c r="G466">
        <v>19</v>
      </c>
      <c r="H466">
        <v>49</v>
      </c>
      <c r="I466">
        <f t="shared" si="38"/>
        <v>79.816666666666663</v>
      </c>
      <c r="J466">
        <v>1</v>
      </c>
      <c r="K466">
        <v>20</v>
      </c>
      <c r="L466">
        <v>37</v>
      </c>
      <c r="M466">
        <f t="shared" si="36"/>
        <v>80.61666666666666</v>
      </c>
      <c r="N466">
        <f t="shared" si="37"/>
        <v>0.79999999999999716</v>
      </c>
      <c r="O466">
        <v>2</v>
      </c>
      <c r="P466">
        <v>68.77</v>
      </c>
      <c r="Q466">
        <f t="shared" si="40"/>
        <v>0.42000000000000171</v>
      </c>
    </row>
    <row r="467" spans="1:21" x14ac:dyDescent="0.35">
      <c r="A467" s="2">
        <v>45688</v>
      </c>
      <c r="B467">
        <v>0.26000000000000512</v>
      </c>
      <c r="C467" s="2"/>
      <c r="D467" t="s">
        <v>82</v>
      </c>
      <c r="E467">
        <v>3</v>
      </c>
      <c r="F467">
        <v>1</v>
      </c>
      <c r="G467">
        <v>21</v>
      </c>
      <c r="H467">
        <v>26</v>
      </c>
      <c r="I467">
        <f t="shared" si="38"/>
        <v>81.433333333333337</v>
      </c>
      <c r="J467">
        <v>1</v>
      </c>
      <c r="K467">
        <v>22</v>
      </c>
      <c r="L467">
        <v>10</v>
      </c>
      <c r="M467">
        <f t="shared" si="36"/>
        <v>82.166666666666671</v>
      </c>
      <c r="N467">
        <f t="shared" si="37"/>
        <v>0.73333333333333428</v>
      </c>
      <c r="O467">
        <v>3</v>
      </c>
      <c r="P467">
        <v>69.03</v>
      </c>
      <c r="Q467">
        <f t="shared" si="40"/>
        <v>0.26000000000000512</v>
      </c>
      <c r="U467" t="s">
        <v>82</v>
      </c>
    </row>
    <row r="468" spans="1:21" x14ac:dyDescent="0.35">
      <c r="A468" s="2">
        <v>45688</v>
      </c>
      <c r="B468">
        <v>1.0699999999999932</v>
      </c>
      <c r="C468" s="2"/>
      <c r="E468">
        <v>4</v>
      </c>
      <c r="F468">
        <v>1</v>
      </c>
      <c r="G468">
        <v>22</v>
      </c>
      <c r="H468">
        <v>40</v>
      </c>
      <c r="I468">
        <f t="shared" si="38"/>
        <v>82.666666666666671</v>
      </c>
      <c r="J468">
        <v>1</v>
      </c>
      <c r="K468">
        <v>23</v>
      </c>
      <c r="L468">
        <v>40</v>
      </c>
      <c r="M468">
        <f t="shared" si="36"/>
        <v>83.666666666666671</v>
      </c>
      <c r="N468">
        <f t="shared" si="37"/>
        <v>1</v>
      </c>
      <c r="O468">
        <v>4</v>
      </c>
      <c r="P468">
        <v>70.099999999999994</v>
      </c>
      <c r="Q468">
        <f t="shared" si="40"/>
        <v>1.0699999999999932</v>
      </c>
    </row>
    <row r="469" spans="1:21" x14ac:dyDescent="0.35">
      <c r="A469" s="2">
        <v>45688</v>
      </c>
      <c r="B469">
        <v>0.9100000000000108</v>
      </c>
      <c r="C469" s="2"/>
      <c r="E469">
        <v>4</v>
      </c>
      <c r="F469">
        <v>1</v>
      </c>
      <c r="G469">
        <v>23</v>
      </c>
      <c r="H469">
        <v>58</v>
      </c>
      <c r="I469">
        <f t="shared" si="38"/>
        <v>83.966666666666669</v>
      </c>
      <c r="J469">
        <v>1</v>
      </c>
      <c r="K469">
        <v>25</v>
      </c>
      <c r="L469">
        <v>15</v>
      </c>
      <c r="M469">
        <f t="shared" si="36"/>
        <v>85.25</v>
      </c>
      <c r="N469">
        <f t="shared" si="37"/>
        <v>1.2833333333333314</v>
      </c>
      <c r="O469">
        <v>4</v>
      </c>
      <c r="P469">
        <v>71.010000000000005</v>
      </c>
      <c r="Q469">
        <f t="shared" si="40"/>
        <v>0.9100000000000108</v>
      </c>
    </row>
    <row r="470" spans="1:21" x14ac:dyDescent="0.35">
      <c r="A470" s="2">
        <v>45688</v>
      </c>
      <c r="B470">
        <v>0.10999999999999943</v>
      </c>
      <c r="C470" s="2"/>
      <c r="E470">
        <v>2</v>
      </c>
      <c r="F470">
        <v>1</v>
      </c>
      <c r="G470">
        <v>25</v>
      </c>
      <c r="H470">
        <v>45</v>
      </c>
      <c r="I470">
        <f t="shared" si="38"/>
        <v>85.75</v>
      </c>
      <c r="J470">
        <v>1</v>
      </c>
      <c r="K470">
        <v>26</v>
      </c>
      <c r="L470">
        <v>3</v>
      </c>
      <c r="M470">
        <f t="shared" si="36"/>
        <v>86.05</v>
      </c>
      <c r="N470">
        <f t="shared" si="37"/>
        <v>0.29999999999999716</v>
      </c>
      <c r="O470">
        <v>2</v>
      </c>
      <c r="P470">
        <v>71.12</v>
      </c>
      <c r="Q470">
        <f t="shared" si="40"/>
        <v>0.10999999999999943</v>
      </c>
    </row>
    <row r="471" spans="1:21" x14ac:dyDescent="0.35">
      <c r="A471" s="2">
        <v>45688</v>
      </c>
      <c r="B471">
        <v>0.18999999999999773</v>
      </c>
      <c r="C471" s="2"/>
      <c r="E471">
        <v>3</v>
      </c>
      <c r="F471">
        <v>1</v>
      </c>
      <c r="G471">
        <v>26</v>
      </c>
      <c r="H471">
        <v>17</v>
      </c>
      <c r="I471">
        <f t="shared" si="38"/>
        <v>86.283333333333331</v>
      </c>
      <c r="J471">
        <v>1</v>
      </c>
      <c r="K471">
        <v>26</v>
      </c>
      <c r="L471">
        <v>37</v>
      </c>
      <c r="M471">
        <f t="shared" si="36"/>
        <v>86.61666666666666</v>
      </c>
      <c r="N471">
        <f t="shared" si="37"/>
        <v>0.3333333333333286</v>
      </c>
      <c r="O471">
        <v>3</v>
      </c>
      <c r="P471">
        <v>71.31</v>
      </c>
      <c r="Q471">
        <f t="shared" si="40"/>
        <v>0.18999999999999773</v>
      </c>
    </row>
    <row r="472" spans="1:21" x14ac:dyDescent="0.35">
      <c r="A472" s="2">
        <v>45688</v>
      </c>
      <c r="B472">
        <v>1.1799999999999926</v>
      </c>
      <c r="C472" s="2"/>
      <c r="E472">
        <v>4</v>
      </c>
      <c r="F472">
        <v>1</v>
      </c>
      <c r="G472">
        <v>26</v>
      </c>
      <c r="H472">
        <v>46</v>
      </c>
      <c r="I472">
        <f t="shared" si="38"/>
        <v>86.766666666666666</v>
      </c>
      <c r="J472">
        <v>1</v>
      </c>
      <c r="K472">
        <v>27</v>
      </c>
      <c r="L472">
        <v>51</v>
      </c>
      <c r="M472">
        <f t="shared" si="36"/>
        <v>87.85</v>
      </c>
      <c r="N472">
        <f t="shared" si="37"/>
        <v>1.0833333333333286</v>
      </c>
      <c r="O472">
        <v>4</v>
      </c>
      <c r="P472">
        <v>72.489999999999995</v>
      </c>
      <c r="Q472">
        <f t="shared" si="40"/>
        <v>1.1799999999999926</v>
      </c>
    </row>
    <row r="473" spans="1:21" x14ac:dyDescent="0.35">
      <c r="A473" s="2">
        <v>45688</v>
      </c>
      <c r="B473">
        <v>1.4200000000000017</v>
      </c>
      <c r="C473" s="2"/>
      <c r="E473">
        <v>4</v>
      </c>
      <c r="F473">
        <v>1</v>
      </c>
      <c r="G473">
        <v>28</v>
      </c>
      <c r="H473">
        <v>15</v>
      </c>
      <c r="I473">
        <f t="shared" si="38"/>
        <v>88.25</v>
      </c>
      <c r="J473">
        <v>1</v>
      </c>
      <c r="K473">
        <v>29</v>
      </c>
      <c r="L473">
        <v>20</v>
      </c>
      <c r="M473">
        <f t="shared" si="36"/>
        <v>89.333333333333329</v>
      </c>
      <c r="N473">
        <f t="shared" si="37"/>
        <v>1.0833333333333286</v>
      </c>
      <c r="O473">
        <v>4</v>
      </c>
      <c r="P473">
        <v>73.91</v>
      </c>
      <c r="Q473">
        <f t="shared" si="40"/>
        <v>1.4200000000000017</v>
      </c>
    </row>
    <row r="474" spans="1:21" x14ac:dyDescent="0.35">
      <c r="A474" s="2">
        <v>45688</v>
      </c>
      <c r="B474">
        <v>7.9999999999998295E-2</v>
      </c>
      <c r="C474" s="2"/>
      <c r="D474" t="s">
        <v>82</v>
      </c>
      <c r="E474">
        <v>1</v>
      </c>
      <c r="F474">
        <v>1</v>
      </c>
      <c r="G474">
        <v>30</v>
      </c>
      <c r="H474">
        <v>14</v>
      </c>
      <c r="I474">
        <f t="shared" si="38"/>
        <v>90.233333333333334</v>
      </c>
      <c r="J474">
        <v>1</v>
      </c>
      <c r="K474">
        <v>30</v>
      </c>
      <c r="L474">
        <v>25</v>
      </c>
      <c r="M474">
        <f t="shared" si="36"/>
        <v>90.416666666666671</v>
      </c>
      <c r="N474">
        <f t="shared" si="37"/>
        <v>0.18333333333333712</v>
      </c>
      <c r="O474">
        <v>1</v>
      </c>
      <c r="P474">
        <v>73.989999999999995</v>
      </c>
      <c r="Q474">
        <f t="shared" si="40"/>
        <v>7.9999999999998295E-2</v>
      </c>
      <c r="U474" t="s">
        <v>82</v>
      </c>
    </row>
    <row r="475" spans="1:21" x14ac:dyDescent="0.35">
      <c r="A475" s="2">
        <v>45688</v>
      </c>
      <c r="B475">
        <v>0.10999999999999943</v>
      </c>
      <c r="C475" s="2"/>
      <c r="E475">
        <v>2</v>
      </c>
      <c r="F475">
        <v>1</v>
      </c>
      <c r="G475">
        <v>30</v>
      </c>
      <c r="H475">
        <v>30</v>
      </c>
      <c r="I475">
        <f t="shared" si="38"/>
        <v>90.5</v>
      </c>
      <c r="J475">
        <v>1</v>
      </c>
      <c r="K475">
        <v>31</v>
      </c>
      <c r="L475">
        <v>9</v>
      </c>
      <c r="M475">
        <f t="shared" si="36"/>
        <v>91.15</v>
      </c>
      <c r="N475">
        <f t="shared" si="37"/>
        <v>0.65000000000000568</v>
      </c>
      <c r="O475">
        <v>2</v>
      </c>
      <c r="P475">
        <v>74.099999999999994</v>
      </c>
      <c r="Q475">
        <f t="shared" si="40"/>
        <v>0.10999999999999943</v>
      </c>
    </row>
    <row r="476" spans="1:21" x14ac:dyDescent="0.35">
      <c r="A476" s="2">
        <v>45688</v>
      </c>
      <c r="B476">
        <v>0.12000000000000455</v>
      </c>
      <c r="C476" s="2"/>
      <c r="E476">
        <v>2</v>
      </c>
      <c r="F476">
        <v>1</v>
      </c>
      <c r="G476">
        <v>31</v>
      </c>
      <c r="H476">
        <v>35</v>
      </c>
      <c r="I476">
        <f t="shared" si="38"/>
        <v>91.583333333333329</v>
      </c>
      <c r="J476">
        <v>1</v>
      </c>
      <c r="K476">
        <v>32</v>
      </c>
      <c r="L476">
        <v>0</v>
      </c>
      <c r="M476">
        <f t="shared" si="36"/>
        <v>92</v>
      </c>
      <c r="N476">
        <f t="shared" si="37"/>
        <v>0.4166666666666714</v>
      </c>
      <c r="O476">
        <v>2</v>
      </c>
      <c r="P476">
        <v>74.22</v>
      </c>
      <c r="Q476">
        <f t="shared" si="40"/>
        <v>0.12000000000000455</v>
      </c>
    </row>
    <row r="477" spans="1:21" x14ac:dyDescent="0.35">
      <c r="A477" s="2">
        <v>45688</v>
      </c>
      <c r="B477">
        <v>1.2000000000000028</v>
      </c>
      <c r="C477" s="2"/>
      <c r="E477">
        <v>4</v>
      </c>
      <c r="F477">
        <v>1</v>
      </c>
      <c r="G477">
        <v>32</v>
      </c>
      <c r="H477">
        <v>15</v>
      </c>
      <c r="I477">
        <f t="shared" si="38"/>
        <v>92.25</v>
      </c>
      <c r="J477">
        <v>1</v>
      </c>
      <c r="K477">
        <v>33</v>
      </c>
      <c r="L477">
        <v>27</v>
      </c>
      <c r="M477">
        <f t="shared" si="36"/>
        <v>93.45</v>
      </c>
      <c r="N477">
        <f t="shared" si="37"/>
        <v>1.2000000000000028</v>
      </c>
      <c r="O477">
        <v>4</v>
      </c>
      <c r="P477">
        <v>75.42</v>
      </c>
      <c r="Q477">
        <f t="shared" si="40"/>
        <v>1.2000000000000028</v>
      </c>
    </row>
    <row r="478" spans="1:21" x14ac:dyDescent="0.35">
      <c r="A478" s="2">
        <v>45688</v>
      </c>
      <c r="B478">
        <v>6.9999999999993179E-2</v>
      </c>
      <c r="C478" s="2"/>
      <c r="E478">
        <v>3</v>
      </c>
      <c r="F478">
        <v>1</v>
      </c>
      <c r="G478">
        <v>33</v>
      </c>
      <c r="H478">
        <v>42</v>
      </c>
      <c r="I478">
        <f t="shared" si="38"/>
        <v>93.7</v>
      </c>
      <c r="J478">
        <v>1</v>
      </c>
      <c r="K478">
        <v>34</v>
      </c>
      <c r="L478">
        <v>30</v>
      </c>
      <c r="M478">
        <f t="shared" si="36"/>
        <v>94.5</v>
      </c>
      <c r="N478">
        <f t="shared" si="37"/>
        <v>0.79999999999999716</v>
      </c>
      <c r="O478">
        <v>3</v>
      </c>
      <c r="P478">
        <v>75.489999999999995</v>
      </c>
      <c r="Q478">
        <f t="shared" si="40"/>
        <v>6.9999999999993179E-2</v>
      </c>
    </row>
    <row r="479" spans="1:21" x14ac:dyDescent="0.35">
      <c r="A479" s="2">
        <v>45688</v>
      </c>
      <c r="B479">
        <v>0.45000000000000284</v>
      </c>
      <c r="C479" s="2"/>
      <c r="E479">
        <v>3</v>
      </c>
      <c r="F479">
        <v>0</v>
      </c>
      <c r="G479">
        <v>0</v>
      </c>
      <c r="H479">
        <v>0</v>
      </c>
      <c r="I479">
        <f t="shared" si="38"/>
        <v>0</v>
      </c>
      <c r="J479">
        <v>0</v>
      </c>
      <c r="K479">
        <v>0</v>
      </c>
      <c r="L479">
        <v>48</v>
      </c>
      <c r="M479">
        <f t="shared" si="36"/>
        <v>0.8</v>
      </c>
      <c r="N479">
        <f t="shared" si="37"/>
        <v>0.8</v>
      </c>
      <c r="O479">
        <v>3</v>
      </c>
      <c r="P479">
        <v>75.94</v>
      </c>
      <c r="Q479">
        <f t="shared" si="40"/>
        <v>0.45000000000000284</v>
      </c>
    </row>
    <row r="480" spans="1:21" x14ac:dyDescent="0.35">
      <c r="A480" s="2">
        <v>45688</v>
      </c>
      <c r="B480">
        <v>1.2999999999999972</v>
      </c>
      <c r="C480" s="2"/>
      <c r="E480">
        <v>4</v>
      </c>
      <c r="F480">
        <v>0</v>
      </c>
      <c r="G480">
        <v>1</v>
      </c>
      <c r="H480">
        <v>5</v>
      </c>
      <c r="I480">
        <f t="shared" si="38"/>
        <v>1.0833333333333333</v>
      </c>
      <c r="J480">
        <v>0</v>
      </c>
      <c r="K480">
        <v>1</v>
      </c>
      <c r="L480">
        <v>51</v>
      </c>
      <c r="M480">
        <f t="shared" si="36"/>
        <v>1.85</v>
      </c>
      <c r="N480">
        <f t="shared" si="37"/>
        <v>0.76666666666666683</v>
      </c>
      <c r="O480">
        <v>4</v>
      </c>
      <c r="P480">
        <v>77.239999999999995</v>
      </c>
      <c r="Q480">
        <f t="shared" si="40"/>
        <v>1.2999999999999972</v>
      </c>
    </row>
    <row r="481" spans="1:21" x14ac:dyDescent="0.35">
      <c r="A481" s="2">
        <v>45688</v>
      </c>
      <c r="B481">
        <v>0.78000000000000114</v>
      </c>
      <c r="C481" s="2"/>
      <c r="E481">
        <v>3</v>
      </c>
      <c r="F481">
        <v>0</v>
      </c>
      <c r="G481">
        <v>4</v>
      </c>
      <c r="H481">
        <v>15</v>
      </c>
      <c r="I481">
        <f t="shared" si="38"/>
        <v>4.25</v>
      </c>
      <c r="J481">
        <v>0</v>
      </c>
      <c r="K481">
        <v>5</v>
      </c>
      <c r="L481">
        <v>30</v>
      </c>
      <c r="M481">
        <f t="shared" si="36"/>
        <v>5.5</v>
      </c>
      <c r="N481">
        <f t="shared" si="37"/>
        <v>1.25</v>
      </c>
      <c r="O481">
        <v>3</v>
      </c>
      <c r="P481">
        <v>78.02</v>
      </c>
      <c r="Q481">
        <f t="shared" si="40"/>
        <v>0.78000000000000114</v>
      </c>
    </row>
    <row r="482" spans="1:21" x14ac:dyDescent="0.35">
      <c r="A482" s="2">
        <v>45688</v>
      </c>
      <c r="B482">
        <v>0.28000000000000114</v>
      </c>
      <c r="C482" s="2"/>
      <c r="E482">
        <v>2</v>
      </c>
      <c r="F482">
        <v>0</v>
      </c>
      <c r="G482">
        <v>5</v>
      </c>
      <c r="H482">
        <v>48</v>
      </c>
      <c r="I482">
        <f t="shared" si="38"/>
        <v>5.8</v>
      </c>
      <c r="J482">
        <v>0</v>
      </c>
      <c r="K482">
        <v>6</v>
      </c>
      <c r="L482">
        <v>15</v>
      </c>
      <c r="M482">
        <f t="shared" si="36"/>
        <v>6.25</v>
      </c>
      <c r="N482">
        <f t="shared" si="37"/>
        <v>0.45000000000000018</v>
      </c>
      <c r="O482">
        <v>2</v>
      </c>
      <c r="P482">
        <v>78.3</v>
      </c>
      <c r="Q482">
        <f t="shared" si="40"/>
        <v>0.28000000000000114</v>
      </c>
    </row>
    <row r="483" spans="1:21" x14ac:dyDescent="0.35">
      <c r="A483" s="2">
        <v>45688</v>
      </c>
      <c r="B483">
        <v>6.0000000000002274E-2</v>
      </c>
      <c r="C483" s="2"/>
      <c r="D483" t="s">
        <v>82</v>
      </c>
      <c r="E483">
        <v>1</v>
      </c>
      <c r="F483">
        <v>0</v>
      </c>
      <c r="G483">
        <v>6</v>
      </c>
      <c r="H483">
        <v>59</v>
      </c>
      <c r="I483">
        <f t="shared" si="38"/>
        <v>6.9833333333333334</v>
      </c>
      <c r="J483">
        <v>0</v>
      </c>
      <c r="K483">
        <v>7</v>
      </c>
      <c r="L483">
        <v>13</v>
      </c>
      <c r="M483">
        <f t="shared" si="36"/>
        <v>7.2166666666666668</v>
      </c>
      <c r="N483">
        <f t="shared" si="37"/>
        <v>0.23333333333333339</v>
      </c>
      <c r="O483">
        <v>1</v>
      </c>
      <c r="P483">
        <v>78.36</v>
      </c>
      <c r="Q483">
        <f t="shared" si="40"/>
        <v>6.0000000000002274E-2</v>
      </c>
      <c r="U483" t="s">
        <v>82</v>
      </c>
    </row>
    <row r="484" spans="1:21" x14ac:dyDescent="0.35">
      <c r="A484" s="2">
        <v>45688</v>
      </c>
      <c r="B484">
        <v>3.0000000000001137E-2</v>
      </c>
      <c r="C484" s="2"/>
      <c r="D484" t="s">
        <v>82</v>
      </c>
      <c r="E484">
        <v>1</v>
      </c>
      <c r="F484">
        <v>0</v>
      </c>
      <c r="G484">
        <v>7</v>
      </c>
      <c r="H484">
        <v>35</v>
      </c>
      <c r="I484">
        <f t="shared" si="38"/>
        <v>7.583333333333333</v>
      </c>
      <c r="J484">
        <v>0</v>
      </c>
      <c r="K484">
        <v>7</v>
      </c>
      <c r="L484">
        <v>50</v>
      </c>
      <c r="M484">
        <f t="shared" si="36"/>
        <v>7.833333333333333</v>
      </c>
      <c r="N484">
        <f t="shared" si="37"/>
        <v>0.25</v>
      </c>
      <c r="O484">
        <v>1</v>
      </c>
      <c r="P484">
        <v>78.39</v>
      </c>
      <c r="Q484">
        <f t="shared" si="40"/>
        <v>3.0000000000001137E-2</v>
      </c>
      <c r="U484" t="s">
        <v>82</v>
      </c>
    </row>
    <row r="485" spans="1:21" x14ac:dyDescent="0.35">
      <c r="A485" s="2">
        <v>45688</v>
      </c>
      <c r="B485">
        <v>7.9999999999998295E-2</v>
      </c>
      <c r="C485" s="2"/>
      <c r="D485" t="s">
        <v>82</v>
      </c>
      <c r="E485">
        <v>1</v>
      </c>
      <c r="F485">
        <v>0</v>
      </c>
      <c r="G485">
        <v>8</v>
      </c>
      <c r="H485">
        <v>5</v>
      </c>
      <c r="I485">
        <f t="shared" si="38"/>
        <v>8.0833333333333339</v>
      </c>
      <c r="J485">
        <v>0</v>
      </c>
      <c r="K485">
        <v>8</v>
      </c>
      <c r="L485">
        <v>23</v>
      </c>
      <c r="M485">
        <f t="shared" si="36"/>
        <v>8.3833333333333329</v>
      </c>
      <c r="N485">
        <f t="shared" si="37"/>
        <v>0.29999999999999893</v>
      </c>
      <c r="O485">
        <v>1</v>
      </c>
      <c r="P485">
        <v>78.47</v>
      </c>
      <c r="Q485">
        <f t="shared" si="40"/>
        <v>7.9999999999998295E-2</v>
      </c>
      <c r="U485" t="s">
        <v>82</v>
      </c>
    </row>
    <row r="486" spans="1:21" x14ac:dyDescent="0.35">
      <c r="A486" s="2">
        <v>45688</v>
      </c>
      <c r="B486">
        <v>0.93000000000000682</v>
      </c>
      <c r="C486" s="2"/>
      <c r="E486">
        <v>4</v>
      </c>
      <c r="F486">
        <v>0</v>
      </c>
      <c r="G486">
        <v>8</v>
      </c>
      <c r="H486">
        <v>46</v>
      </c>
      <c r="I486">
        <f t="shared" si="38"/>
        <v>8.7666666666666675</v>
      </c>
      <c r="J486">
        <v>0</v>
      </c>
      <c r="K486">
        <v>9</v>
      </c>
      <c r="L486">
        <v>27</v>
      </c>
      <c r="M486">
        <f t="shared" si="36"/>
        <v>9.4499999999999993</v>
      </c>
      <c r="N486">
        <f t="shared" si="37"/>
        <v>0.68333333333333179</v>
      </c>
      <c r="O486">
        <v>4</v>
      </c>
      <c r="P486">
        <v>79.400000000000006</v>
      </c>
      <c r="Q486">
        <f t="shared" si="40"/>
        <v>0.93000000000000682</v>
      </c>
    </row>
    <row r="487" spans="1:21" x14ac:dyDescent="0.35">
      <c r="A487" s="2">
        <v>45688</v>
      </c>
      <c r="B487">
        <v>1.4199999999999875</v>
      </c>
      <c r="C487" s="2"/>
      <c r="E487">
        <v>5</v>
      </c>
      <c r="F487">
        <v>0</v>
      </c>
      <c r="G487">
        <v>10</v>
      </c>
      <c r="H487">
        <v>35</v>
      </c>
      <c r="I487">
        <f t="shared" si="38"/>
        <v>10.583333333333334</v>
      </c>
      <c r="J487">
        <v>0</v>
      </c>
      <c r="K487">
        <v>12</v>
      </c>
      <c r="L487">
        <v>22</v>
      </c>
      <c r="M487">
        <f t="shared" si="36"/>
        <v>12.366666666666667</v>
      </c>
      <c r="N487">
        <f t="shared" si="37"/>
        <v>1.7833333333333332</v>
      </c>
      <c r="O487">
        <v>5</v>
      </c>
      <c r="P487">
        <v>80.819999999999993</v>
      </c>
      <c r="Q487">
        <f t="shared" si="40"/>
        <v>1.4199999999999875</v>
      </c>
    </row>
    <row r="488" spans="1:21" x14ac:dyDescent="0.35">
      <c r="A488" s="2">
        <v>45688</v>
      </c>
      <c r="B488">
        <v>0.24000000000000909</v>
      </c>
      <c r="C488" s="2"/>
      <c r="E488">
        <v>3</v>
      </c>
      <c r="F488">
        <v>0</v>
      </c>
      <c r="G488">
        <v>12</v>
      </c>
      <c r="H488">
        <v>43</v>
      </c>
      <c r="I488">
        <f t="shared" si="38"/>
        <v>12.716666666666667</v>
      </c>
      <c r="J488">
        <v>0</v>
      </c>
      <c r="K488">
        <v>14</v>
      </c>
      <c r="L488">
        <v>31</v>
      </c>
      <c r="M488">
        <f t="shared" si="36"/>
        <v>14.516666666666667</v>
      </c>
      <c r="N488">
        <f t="shared" si="37"/>
        <v>1.8000000000000007</v>
      </c>
      <c r="O488">
        <v>3</v>
      </c>
      <c r="P488">
        <v>81.06</v>
      </c>
      <c r="Q488">
        <f t="shared" si="40"/>
        <v>0.24000000000000909</v>
      </c>
    </row>
    <row r="489" spans="1:21" x14ac:dyDescent="0.35">
      <c r="A489" s="2">
        <v>45688</v>
      </c>
      <c r="B489">
        <v>0.59999999999999432</v>
      </c>
      <c r="C489" s="2"/>
      <c r="E489">
        <v>4</v>
      </c>
      <c r="F489">
        <v>0</v>
      </c>
      <c r="G489">
        <v>14</v>
      </c>
      <c r="H489">
        <v>57</v>
      </c>
      <c r="I489">
        <f t="shared" si="38"/>
        <v>14.95</v>
      </c>
      <c r="J489">
        <v>0</v>
      </c>
      <c r="K489">
        <v>15</v>
      </c>
      <c r="L489">
        <v>43</v>
      </c>
      <c r="M489">
        <f t="shared" si="36"/>
        <v>15.716666666666667</v>
      </c>
      <c r="N489">
        <f t="shared" si="37"/>
        <v>0.7666666666666675</v>
      </c>
      <c r="O489">
        <v>4</v>
      </c>
      <c r="P489">
        <v>81.66</v>
      </c>
      <c r="Q489">
        <f t="shared" si="40"/>
        <v>0.59999999999999432</v>
      </c>
    </row>
    <row r="490" spans="1:21" x14ac:dyDescent="0.35">
      <c r="A490" s="2">
        <v>45688</v>
      </c>
      <c r="B490">
        <v>0.37000000000000455</v>
      </c>
      <c r="C490" s="2"/>
      <c r="E490">
        <v>3</v>
      </c>
      <c r="F490">
        <v>0</v>
      </c>
      <c r="G490">
        <v>15</v>
      </c>
      <c r="H490">
        <v>58</v>
      </c>
      <c r="I490">
        <f t="shared" si="38"/>
        <v>15.966666666666667</v>
      </c>
      <c r="J490">
        <v>0</v>
      </c>
      <c r="K490">
        <v>16</v>
      </c>
      <c r="L490">
        <v>37</v>
      </c>
      <c r="M490">
        <f t="shared" si="36"/>
        <v>16.616666666666667</v>
      </c>
      <c r="N490">
        <f t="shared" si="37"/>
        <v>0.65000000000000036</v>
      </c>
      <c r="O490">
        <v>3</v>
      </c>
      <c r="P490">
        <v>82.03</v>
      </c>
      <c r="Q490">
        <f t="shared" si="40"/>
        <v>0.37000000000000455</v>
      </c>
    </row>
    <row r="491" spans="1:21" x14ac:dyDescent="0.35">
      <c r="A491" s="2">
        <v>45688</v>
      </c>
      <c r="B491">
        <v>1.0000000000005116E-2</v>
      </c>
      <c r="C491" s="2"/>
      <c r="D491" t="s">
        <v>82</v>
      </c>
      <c r="E491">
        <v>1</v>
      </c>
      <c r="F491">
        <v>0</v>
      </c>
      <c r="G491">
        <v>19</v>
      </c>
      <c r="H491">
        <v>27</v>
      </c>
      <c r="I491">
        <f t="shared" si="38"/>
        <v>19.45</v>
      </c>
      <c r="J491">
        <v>0</v>
      </c>
      <c r="K491">
        <v>19</v>
      </c>
      <c r="L491">
        <v>49</v>
      </c>
      <c r="M491">
        <f t="shared" si="36"/>
        <v>19.816666666666666</v>
      </c>
      <c r="N491">
        <f t="shared" si="37"/>
        <v>0.36666666666666714</v>
      </c>
      <c r="O491">
        <v>1</v>
      </c>
      <c r="P491">
        <v>82.04</v>
      </c>
      <c r="Q491">
        <f t="shared" si="40"/>
        <v>1.0000000000005116E-2</v>
      </c>
      <c r="U491" t="s">
        <v>82</v>
      </c>
    </row>
    <row r="492" spans="1:21" x14ac:dyDescent="0.35">
      <c r="A492" s="2">
        <v>45688</v>
      </c>
      <c r="B492">
        <v>5.9999999999988063E-2</v>
      </c>
      <c r="C492" s="2"/>
      <c r="D492" t="s">
        <v>82</v>
      </c>
      <c r="E492">
        <v>1</v>
      </c>
      <c r="F492">
        <v>0</v>
      </c>
      <c r="G492">
        <v>19</v>
      </c>
      <c r="H492">
        <v>47</v>
      </c>
      <c r="I492">
        <f t="shared" si="38"/>
        <v>19.783333333333335</v>
      </c>
      <c r="J492">
        <v>0</v>
      </c>
      <c r="K492">
        <v>19</v>
      </c>
      <c r="L492">
        <v>54</v>
      </c>
      <c r="M492">
        <f t="shared" si="36"/>
        <v>19.899999999999999</v>
      </c>
      <c r="N492">
        <f t="shared" si="37"/>
        <v>0.11666666666666359</v>
      </c>
      <c r="O492">
        <v>1</v>
      </c>
      <c r="P492">
        <v>82.1</v>
      </c>
      <c r="Q492">
        <f t="shared" si="40"/>
        <v>5.9999999999988063E-2</v>
      </c>
      <c r="U492" t="s">
        <v>82</v>
      </c>
    </row>
    <row r="493" spans="1:21" x14ac:dyDescent="0.35">
      <c r="A493" s="2">
        <v>45688</v>
      </c>
      <c r="B493">
        <v>0.98000000000000398</v>
      </c>
      <c r="C493" s="2"/>
      <c r="E493">
        <v>4</v>
      </c>
      <c r="F493">
        <v>0</v>
      </c>
      <c r="G493">
        <v>20</v>
      </c>
      <c r="H493">
        <v>39</v>
      </c>
      <c r="I493">
        <f t="shared" si="38"/>
        <v>20.65</v>
      </c>
      <c r="J493">
        <v>0</v>
      </c>
      <c r="K493">
        <v>21</v>
      </c>
      <c r="L493">
        <v>11</v>
      </c>
      <c r="M493">
        <f t="shared" si="36"/>
        <v>21.183333333333334</v>
      </c>
      <c r="N493">
        <f t="shared" si="37"/>
        <v>0.53333333333333499</v>
      </c>
      <c r="O493">
        <v>4</v>
      </c>
      <c r="P493">
        <v>83.08</v>
      </c>
      <c r="Q493">
        <f t="shared" ref="Q493:Q540" si="41">P493-P492</f>
        <v>0.98000000000000398</v>
      </c>
    </row>
    <row r="494" spans="1:21" x14ac:dyDescent="0.35">
      <c r="A494" s="2">
        <v>45688</v>
      </c>
      <c r="B494">
        <v>0.48000000000000398</v>
      </c>
      <c r="C494" s="2"/>
      <c r="E494">
        <v>4</v>
      </c>
      <c r="F494">
        <v>0</v>
      </c>
      <c r="G494">
        <v>21</v>
      </c>
      <c r="H494">
        <v>22</v>
      </c>
      <c r="I494">
        <f t="shared" si="38"/>
        <v>21.366666666666667</v>
      </c>
      <c r="J494">
        <v>0</v>
      </c>
      <c r="K494">
        <v>21</v>
      </c>
      <c r="L494">
        <v>41</v>
      </c>
      <c r="M494">
        <f t="shared" si="36"/>
        <v>21.683333333333334</v>
      </c>
      <c r="N494">
        <f t="shared" si="37"/>
        <v>0.31666666666666643</v>
      </c>
      <c r="O494">
        <v>4</v>
      </c>
      <c r="P494">
        <v>83.56</v>
      </c>
      <c r="Q494">
        <f t="shared" si="41"/>
        <v>0.48000000000000398</v>
      </c>
    </row>
    <row r="495" spans="1:21" x14ac:dyDescent="0.35">
      <c r="A495" s="2">
        <v>45688</v>
      </c>
      <c r="B495">
        <v>0.17999999999999261</v>
      </c>
      <c r="C495" s="2"/>
      <c r="E495">
        <v>2</v>
      </c>
      <c r="F495">
        <v>0</v>
      </c>
      <c r="G495">
        <v>21</v>
      </c>
      <c r="H495">
        <v>48</v>
      </c>
      <c r="I495">
        <f t="shared" si="38"/>
        <v>21.8</v>
      </c>
      <c r="J495">
        <v>0</v>
      </c>
      <c r="K495">
        <v>22</v>
      </c>
      <c r="L495">
        <v>50</v>
      </c>
      <c r="M495">
        <f t="shared" si="36"/>
        <v>22.833333333333332</v>
      </c>
      <c r="N495">
        <f t="shared" si="37"/>
        <v>1.0333333333333314</v>
      </c>
      <c r="O495">
        <v>2</v>
      </c>
      <c r="P495">
        <v>83.74</v>
      </c>
      <c r="Q495">
        <f t="shared" si="41"/>
        <v>0.17999999999999261</v>
      </c>
    </row>
    <row r="496" spans="1:21" x14ac:dyDescent="0.35">
      <c r="A496" s="2">
        <v>45688</v>
      </c>
      <c r="B496">
        <v>0.43000000000000682</v>
      </c>
      <c r="C496" s="2"/>
      <c r="E496">
        <v>4</v>
      </c>
      <c r="F496">
        <v>0</v>
      </c>
      <c r="G496">
        <v>24</v>
      </c>
      <c r="H496">
        <v>59</v>
      </c>
      <c r="I496">
        <f t="shared" si="38"/>
        <v>24.983333333333334</v>
      </c>
      <c r="J496">
        <v>0</v>
      </c>
      <c r="K496">
        <v>25</v>
      </c>
      <c r="L496">
        <v>36</v>
      </c>
      <c r="M496">
        <f t="shared" si="36"/>
        <v>25.6</v>
      </c>
      <c r="N496">
        <f t="shared" si="37"/>
        <v>0.61666666666666714</v>
      </c>
      <c r="O496">
        <v>4</v>
      </c>
      <c r="P496">
        <v>84.17</v>
      </c>
      <c r="Q496">
        <f t="shared" si="41"/>
        <v>0.43000000000000682</v>
      </c>
    </row>
    <row r="497" spans="1:21" x14ac:dyDescent="0.35">
      <c r="A497" s="2">
        <v>45688</v>
      </c>
      <c r="B497">
        <v>7.9999999999998295E-2</v>
      </c>
      <c r="C497" s="2"/>
      <c r="E497">
        <v>2</v>
      </c>
      <c r="F497">
        <v>0</v>
      </c>
      <c r="G497">
        <v>26</v>
      </c>
      <c r="H497">
        <v>17</v>
      </c>
      <c r="I497">
        <f t="shared" si="38"/>
        <v>26.283333333333335</v>
      </c>
      <c r="J497">
        <v>0</v>
      </c>
      <c r="K497">
        <v>27</v>
      </c>
      <c r="L497">
        <v>10</v>
      </c>
      <c r="M497">
        <f t="shared" si="36"/>
        <v>27.166666666666668</v>
      </c>
      <c r="N497">
        <f t="shared" si="37"/>
        <v>0.88333333333333286</v>
      </c>
      <c r="O497">
        <v>2</v>
      </c>
      <c r="P497">
        <v>84.25</v>
      </c>
      <c r="Q497">
        <f t="shared" si="41"/>
        <v>7.9999999999998295E-2</v>
      </c>
    </row>
    <row r="498" spans="1:21" x14ac:dyDescent="0.35">
      <c r="A498" s="2">
        <v>45688</v>
      </c>
      <c r="B498">
        <v>0.29999999999999716</v>
      </c>
      <c r="C498" s="2"/>
      <c r="E498">
        <v>3</v>
      </c>
      <c r="F498">
        <v>0</v>
      </c>
      <c r="G498">
        <v>27</v>
      </c>
      <c r="H498">
        <v>22</v>
      </c>
      <c r="I498">
        <f t="shared" si="38"/>
        <v>27.366666666666667</v>
      </c>
      <c r="J498">
        <v>0</v>
      </c>
      <c r="K498">
        <v>27</v>
      </c>
      <c r="L498">
        <v>48</v>
      </c>
      <c r="M498">
        <f t="shared" si="36"/>
        <v>27.8</v>
      </c>
      <c r="N498">
        <f t="shared" si="37"/>
        <v>0.43333333333333357</v>
      </c>
      <c r="O498">
        <v>3</v>
      </c>
      <c r="P498">
        <v>84.55</v>
      </c>
      <c r="Q498">
        <f t="shared" si="41"/>
        <v>0.29999999999999716</v>
      </c>
    </row>
    <row r="499" spans="1:21" x14ac:dyDescent="0.35">
      <c r="A499" s="2">
        <v>45688</v>
      </c>
      <c r="B499">
        <v>0.87000000000000455</v>
      </c>
      <c r="C499" s="2"/>
      <c r="E499">
        <v>4</v>
      </c>
      <c r="F499">
        <v>0</v>
      </c>
      <c r="G499">
        <v>28</v>
      </c>
      <c r="H499">
        <v>36</v>
      </c>
      <c r="I499">
        <f t="shared" si="38"/>
        <v>28.6</v>
      </c>
      <c r="J499">
        <v>0</v>
      </c>
      <c r="K499">
        <v>30</v>
      </c>
      <c r="L499">
        <v>6</v>
      </c>
      <c r="M499">
        <f t="shared" si="36"/>
        <v>30.1</v>
      </c>
      <c r="N499">
        <f t="shared" si="37"/>
        <v>1.5</v>
      </c>
      <c r="O499">
        <v>4</v>
      </c>
      <c r="P499">
        <v>85.42</v>
      </c>
      <c r="Q499">
        <f t="shared" si="41"/>
        <v>0.87000000000000455</v>
      </c>
    </row>
    <row r="500" spans="1:21" x14ac:dyDescent="0.35">
      <c r="A500" s="2">
        <v>45688</v>
      </c>
      <c r="B500">
        <v>0.87000000000000455</v>
      </c>
      <c r="C500" s="2"/>
      <c r="E500">
        <v>4</v>
      </c>
      <c r="F500">
        <v>0</v>
      </c>
      <c r="G500">
        <v>31</v>
      </c>
      <c r="H500">
        <v>0</v>
      </c>
      <c r="I500">
        <f t="shared" si="38"/>
        <v>31</v>
      </c>
      <c r="J500">
        <v>0</v>
      </c>
      <c r="K500">
        <v>31</v>
      </c>
      <c r="L500">
        <v>56</v>
      </c>
      <c r="M500">
        <f t="shared" si="36"/>
        <v>31.933333333333334</v>
      </c>
      <c r="N500">
        <f t="shared" si="37"/>
        <v>0.93333333333333357</v>
      </c>
      <c r="O500">
        <v>4</v>
      </c>
      <c r="P500">
        <v>86.29</v>
      </c>
      <c r="Q500">
        <f t="shared" si="41"/>
        <v>0.87000000000000455</v>
      </c>
    </row>
    <row r="501" spans="1:21" x14ac:dyDescent="0.35">
      <c r="A501" s="2">
        <v>45688</v>
      </c>
      <c r="B501">
        <v>0.14999999999999147</v>
      </c>
      <c r="C501" s="2"/>
      <c r="E501">
        <v>2</v>
      </c>
      <c r="F501">
        <v>0</v>
      </c>
      <c r="G501">
        <v>32</v>
      </c>
      <c r="H501">
        <v>8</v>
      </c>
      <c r="I501">
        <f t="shared" si="38"/>
        <v>32.133333333333333</v>
      </c>
      <c r="J501">
        <v>0</v>
      </c>
      <c r="K501">
        <v>32</v>
      </c>
      <c r="L501">
        <v>42</v>
      </c>
      <c r="M501">
        <f t="shared" si="36"/>
        <v>32.700000000000003</v>
      </c>
      <c r="N501">
        <f t="shared" si="37"/>
        <v>0.56666666666666998</v>
      </c>
      <c r="O501">
        <v>2</v>
      </c>
      <c r="P501">
        <v>86.44</v>
      </c>
      <c r="Q501">
        <f t="shared" si="41"/>
        <v>0.14999999999999147</v>
      </c>
    </row>
    <row r="502" spans="1:21" x14ac:dyDescent="0.35">
      <c r="A502" s="2">
        <v>45688</v>
      </c>
      <c r="B502">
        <v>1.0300000000000011</v>
      </c>
      <c r="C502" s="2"/>
      <c r="E502">
        <v>4</v>
      </c>
      <c r="F502">
        <v>0</v>
      </c>
      <c r="G502">
        <v>32</v>
      </c>
      <c r="H502">
        <v>50</v>
      </c>
      <c r="I502">
        <f t="shared" si="38"/>
        <v>32.833333333333336</v>
      </c>
      <c r="J502">
        <v>0</v>
      </c>
      <c r="K502">
        <v>33</v>
      </c>
      <c r="L502">
        <v>48</v>
      </c>
      <c r="M502">
        <f t="shared" si="36"/>
        <v>33.799999999999997</v>
      </c>
      <c r="N502">
        <f t="shared" si="37"/>
        <v>0.96666666666666146</v>
      </c>
      <c r="O502">
        <v>4</v>
      </c>
      <c r="P502">
        <v>87.47</v>
      </c>
      <c r="Q502">
        <f t="shared" si="41"/>
        <v>1.0300000000000011</v>
      </c>
    </row>
    <row r="503" spans="1:21" x14ac:dyDescent="0.35">
      <c r="A503" s="2">
        <v>45688</v>
      </c>
      <c r="B503">
        <v>0.53000000000000114</v>
      </c>
      <c r="C503" s="2"/>
      <c r="E503">
        <v>3</v>
      </c>
      <c r="F503">
        <v>0</v>
      </c>
      <c r="G503">
        <v>34</v>
      </c>
      <c r="H503">
        <v>34</v>
      </c>
      <c r="I503">
        <f t="shared" si="38"/>
        <v>34.56666666666667</v>
      </c>
      <c r="J503">
        <v>0</v>
      </c>
      <c r="K503">
        <v>35</v>
      </c>
      <c r="L503">
        <v>36</v>
      </c>
      <c r="M503">
        <f t="shared" si="36"/>
        <v>35.6</v>
      </c>
      <c r="N503">
        <f t="shared" si="37"/>
        <v>1.0333333333333314</v>
      </c>
      <c r="O503">
        <v>3</v>
      </c>
      <c r="P503">
        <v>88</v>
      </c>
      <c r="Q503">
        <f t="shared" si="41"/>
        <v>0.53000000000000114</v>
      </c>
    </row>
    <row r="504" spans="1:21" x14ac:dyDescent="0.35">
      <c r="A504" s="2">
        <v>45688</v>
      </c>
      <c r="B504">
        <v>0.87999999999999545</v>
      </c>
      <c r="C504" s="2"/>
      <c r="E504">
        <v>4</v>
      </c>
      <c r="F504">
        <v>0</v>
      </c>
      <c r="G504">
        <v>35</v>
      </c>
      <c r="H504">
        <v>59</v>
      </c>
      <c r="I504">
        <f t="shared" si="38"/>
        <v>35.983333333333334</v>
      </c>
      <c r="J504">
        <v>0</v>
      </c>
      <c r="K504">
        <v>37</v>
      </c>
      <c r="L504">
        <v>0</v>
      </c>
      <c r="M504">
        <f t="shared" si="36"/>
        <v>37</v>
      </c>
      <c r="N504">
        <f t="shared" si="37"/>
        <v>1.0166666666666657</v>
      </c>
      <c r="O504">
        <v>4</v>
      </c>
      <c r="P504">
        <v>88.88</v>
      </c>
      <c r="Q504">
        <f t="shared" si="41"/>
        <v>0.87999999999999545</v>
      </c>
    </row>
    <row r="505" spans="1:21" x14ac:dyDescent="0.35">
      <c r="A505" s="2">
        <v>45688</v>
      </c>
      <c r="B505">
        <v>0.85999999999999943</v>
      </c>
      <c r="C505" s="2"/>
      <c r="E505">
        <v>4</v>
      </c>
      <c r="F505">
        <v>0</v>
      </c>
      <c r="G505">
        <v>37</v>
      </c>
      <c r="H505">
        <v>55</v>
      </c>
      <c r="I505">
        <f t="shared" si="38"/>
        <v>37.916666666666664</v>
      </c>
      <c r="J505">
        <v>0</v>
      </c>
      <c r="K505">
        <v>38</v>
      </c>
      <c r="L505">
        <v>38</v>
      </c>
      <c r="M505">
        <f t="shared" si="36"/>
        <v>38.633333333333333</v>
      </c>
      <c r="N505">
        <f t="shared" si="37"/>
        <v>0.71666666666666856</v>
      </c>
      <c r="O505">
        <v>4</v>
      </c>
      <c r="P505">
        <v>89.74</v>
      </c>
      <c r="Q505">
        <f t="shared" si="41"/>
        <v>0.85999999999999943</v>
      </c>
    </row>
    <row r="506" spans="1:21" x14ac:dyDescent="0.35">
      <c r="A506" s="2">
        <v>45688</v>
      </c>
      <c r="B506">
        <v>0.68000000000000682</v>
      </c>
      <c r="C506" s="2"/>
      <c r="E506">
        <v>4</v>
      </c>
      <c r="F506">
        <v>0</v>
      </c>
      <c r="G506">
        <v>39</v>
      </c>
      <c r="H506">
        <v>7</v>
      </c>
      <c r="I506">
        <f t="shared" si="38"/>
        <v>39.116666666666667</v>
      </c>
      <c r="J506">
        <v>0</v>
      </c>
      <c r="K506">
        <v>39</v>
      </c>
      <c r="L506">
        <v>45</v>
      </c>
      <c r="M506">
        <f t="shared" si="36"/>
        <v>39.75</v>
      </c>
      <c r="N506">
        <f t="shared" si="37"/>
        <v>0.63333333333333286</v>
      </c>
      <c r="O506">
        <v>4</v>
      </c>
      <c r="P506">
        <v>90.42</v>
      </c>
      <c r="Q506">
        <f t="shared" si="41"/>
        <v>0.68000000000000682</v>
      </c>
    </row>
    <row r="507" spans="1:21" x14ac:dyDescent="0.35">
      <c r="A507" s="2">
        <v>45688</v>
      </c>
      <c r="B507">
        <v>1.3700000000000045</v>
      </c>
      <c r="C507" s="2"/>
      <c r="E507">
        <v>4</v>
      </c>
      <c r="F507">
        <v>0</v>
      </c>
      <c r="G507">
        <v>40</v>
      </c>
      <c r="H507">
        <v>48</v>
      </c>
      <c r="I507">
        <f t="shared" si="38"/>
        <v>40.799999999999997</v>
      </c>
      <c r="J507">
        <v>0</v>
      </c>
      <c r="K507">
        <v>42</v>
      </c>
      <c r="L507">
        <v>18</v>
      </c>
      <c r="M507">
        <f t="shared" si="36"/>
        <v>42.3</v>
      </c>
      <c r="N507">
        <f t="shared" si="37"/>
        <v>1.5</v>
      </c>
      <c r="O507">
        <v>4</v>
      </c>
      <c r="P507">
        <v>91.79</v>
      </c>
      <c r="Q507">
        <f t="shared" si="41"/>
        <v>1.3700000000000045</v>
      </c>
      <c r="R507">
        <v>43.33</v>
      </c>
      <c r="S507">
        <v>51.16</v>
      </c>
    </row>
    <row r="508" spans="1:21" x14ac:dyDescent="0.35">
      <c r="A508" s="2">
        <v>45688</v>
      </c>
      <c r="B508">
        <v>1.0699999999999932</v>
      </c>
      <c r="C508" s="2"/>
      <c r="E508">
        <v>4</v>
      </c>
      <c r="F508">
        <v>0</v>
      </c>
      <c r="G508">
        <v>51</v>
      </c>
      <c r="H508">
        <v>38</v>
      </c>
      <c r="I508">
        <f t="shared" si="38"/>
        <v>51.633333333333333</v>
      </c>
      <c r="J508">
        <v>0</v>
      </c>
      <c r="K508">
        <v>53</v>
      </c>
      <c r="L508">
        <v>18</v>
      </c>
      <c r="M508">
        <f t="shared" si="36"/>
        <v>53.3</v>
      </c>
      <c r="N508">
        <f t="shared" si="37"/>
        <v>1.6666666666666643</v>
      </c>
      <c r="O508">
        <v>4</v>
      </c>
      <c r="P508">
        <v>92.86</v>
      </c>
      <c r="Q508">
        <f t="shared" si="41"/>
        <v>1.0699999999999932</v>
      </c>
    </row>
    <row r="509" spans="1:21" x14ac:dyDescent="0.35">
      <c r="A509" s="2">
        <v>45688</v>
      </c>
      <c r="B509">
        <v>0.79000000000000625</v>
      </c>
      <c r="C509" s="2"/>
      <c r="E509">
        <v>3</v>
      </c>
      <c r="F509">
        <v>0</v>
      </c>
      <c r="G509">
        <v>59</v>
      </c>
      <c r="H509">
        <v>7</v>
      </c>
      <c r="I509">
        <f t="shared" si="38"/>
        <v>59.116666666666667</v>
      </c>
      <c r="J509">
        <v>1</v>
      </c>
      <c r="K509">
        <v>0</v>
      </c>
      <c r="L509">
        <v>28</v>
      </c>
      <c r="M509">
        <f t="shared" si="36"/>
        <v>60.466666666666669</v>
      </c>
      <c r="N509">
        <f t="shared" si="37"/>
        <v>1.3500000000000014</v>
      </c>
      <c r="O509">
        <v>3</v>
      </c>
      <c r="P509">
        <v>93.65</v>
      </c>
      <c r="Q509">
        <f t="shared" si="41"/>
        <v>0.79000000000000625</v>
      </c>
    </row>
    <row r="510" spans="1:21" x14ac:dyDescent="0.35">
      <c r="A510" s="2">
        <v>45688</v>
      </c>
      <c r="B510">
        <v>0.32999999999999829</v>
      </c>
      <c r="C510" s="2"/>
      <c r="D510" t="s">
        <v>82</v>
      </c>
      <c r="E510">
        <v>2</v>
      </c>
      <c r="F510">
        <v>1</v>
      </c>
      <c r="G510">
        <v>1</v>
      </c>
      <c r="H510">
        <v>0</v>
      </c>
      <c r="I510">
        <f t="shared" si="38"/>
        <v>61</v>
      </c>
      <c r="J510">
        <v>1</v>
      </c>
      <c r="K510">
        <v>1</v>
      </c>
      <c r="L510">
        <v>48</v>
      </c>
      <c r="M510">
        <f t="shared" si="36"/>
        <v>61.8</v>
      </c>
      <c r="N510">
        <f t="shared" si="37"/>
        <v>0.79999999999999716</v>
      </c>
      <c r="O510">
        <v>2</v>
      </c>
      <c r="P510">
        <v>93.98</v>
      </c>
      <c r="Q510">
        <f t="shared" si="41"/>
        <v>0.32999999999999829</v>
      </c>
      <c r="U510" t="s">
        <v>82</v>
      </c>
    </row>
    <row r="511" spans="1:21" x14ac:dyDescent="0.35">
      <c r="A511" s="2">
        <v>45688</v>
      </c>
      <c r="B511">
        <v>1.3999999999999915</v>
      </c>
      <c r="C511" s="2"/>
      <c r="E511">
        <v>4</v>
      </c>
      <c r="F511">
        <v>1</v>
      </c>
      <c r="G511">
        <v>11</v>
      </c>
      <c r="H511">
        <v>7</v>
      </c>
      <c r="I511">
        <f t="shared" si="38"/>
        <v>71.11666666666666</v>
      </c>
      <c r="J511">
        <v>1</v>
      </c>
      <c r="K511">
        <v>12</v>
      </c>
      <c r="L511">
        <v>32</v>
      </c>
      <c r="M511">
        <f t="shared" si="36"/>
        <v>72.533333333333331</v>
      </c>
      <c r="N511">
        <f t="shared" si="37"/>
        <v>1.4166666666666714</v>
      </c>
      <c r="O511">
        <v>4</v>
      </c>
      <c r="P511">
        <v>95.38</v>
      </c>
      <c r="Q511">
        <f t="shared" si="41"/>
        <v>1.3999999999999915</v>
      </c>
    </row>
    <row r="512" spans="1:21" x14ac:dyDescent="0.35">
      <c r="A512" s="2">
        <v>45688</v>
      </c>
      <c r="B512">
        <v>0.13000000000000966</v>
      </c>
      <c r="C512" s="2"/>
      <c r="E512">
        <v>2</v>
      </c>
      <c r="F512">
        <v>1</v>
      </c>
      <c r="G512">
        <v>13</v>
      </c>
      <c r="H512">
        <v>54</v>
      </c>
      <c r="I512">
        <f t="shared" si="38"/>
        <v>73.900000000000006</v>
      </c>
      <c r="J512">
        <v>1</v>
      </c>
      <c r="K512">
        <v>14</v>
      </c>
      <c r="L512">
        <v>8</v>
      </c>
      <c r="M512">
        <f t="shared" si="36"/>
        <v>74.13333333333334</v>
      </c>
      <c r="N512">
        <f t="shared" si="37"/>
        <v>0.23333333333333428</v>
      </c>
      <c r="O512">
        <v>2</v>
      </c>
      <c r="P512">
        <v>95.51</v>
      </c>
      <c r="Q512">
        <f t="shared" si="41"/>
        <v>0.13000000000000966</v>
      </c>
    </row>
    <row r="513" spans="1:21" x14ac:dyDescent="0.35">
      <c r="A513" s="2">
        <v>45688</v>
      </c>
      <c r="B513">
        <v>0.97999999999998977</v>
      </c>
      <c r="C513" s="2"/>
      <c r="E513">
        <v>4</v>
      </c>
      <c r="F513">
        <v>1</v>
      </c>
      <c r="G513">
        <v>14</v>
      </c>
      <c r="H513">
        <v>21</v>
      </c>
      <c r="I513">
        <f t="shared" si="38"/>
        <v>74.349999999999994</v>
      </c>
      <c r="J513">
        <v>1</v>
      </c>
      <c r="K513">
        <v>15</v>
      </c>
      <c r="L513">
        <v>38</v>
      </c>
      <c r="M513">
        <f t="shared" si="36"/>
        <v>75.63333333333334</v>
      </c>
      <c r="N513">
        <f t="shared" si="37"/>
        <v>1.2833333333333456</v>
      </c>
      <c r="O513">
        <v>4</v>
      </c>
      <c r="P513">
        <v>96.49</v>
      </c>
      <c r="Q513">
        <f t="shared" si="41"/>
        <v>0.97999999999998977</v>
      </c>
    </row>
    <row r="514" spans="1:21" x14ac:dyDescent="0.35">
      <c r="A514" s="2">
        <v>45688</v>
      </c>
      <c r="B514">
        <v>1.1800000000000068</v>
      </c>
      <c r="C514" s="2"/>
      <c r="E514">
        <v>4</v>
      </c>
      <c r="F514">
        <v>1</v>
      </c>
      <c r="G514">
        <v>17</v>
      </c>
      <c r="H514">
        <v>14</v>
      </c>
      <c r="I514">
        <f t="shared" si="38"/>
        <v>77.233333333333334</v>
      </c>
      <c r="J514">
        <v>1</v>
      </c>
      <c r="K514">
        <v>18</v>
      </c>
      <c r="L514">
        <v>3</v>
      </c>
      <c r="M514">
        <f t="shared" si="36"/>
        <v>78.05</v>
      </c>
      <c r="N514">
        <f t="shared" si="37"/>
        <v>0.81666666666666288</v>
      </c>
      <c r="O514">
        <v>4</v>
      </c>
      <c r="P514">
        <v>97.67</v>
      </c>
      <c r="Q514">
        <f t="shared" si="41"/>
        <v>1.1800000000000068</v>
      </c>
    </row>
    <row r="515" spans="1:21" x14ac:dyDescent="0.35">
      <c r="A515" s="2">
        <v>45688</v>
      </c>
      <c r="B515">
        <v>1.5499999999999972</v>
      </c>
      <c r="C515" s="2"/>
      <c r="E515">
        <v>4</v>
      </c>
      <c r="F515">
        <v>1</v>
      </c>
      <c r="G515">
        <v>18</v>
      </c>
      <c r="H515">
        <v>13</v>
      </c>
      <c r="I515">
        <f t="shared" si="38"/>
        <v>78.216666666666669</v>
      </c>
      <c r="J515">
        <v>1</v>
      </c>
      <c r="K515">
        <v>19</v>
      </c>
      <c r="L515">
        <v>38</v>
      </c>
      <c r="M515">
        <f t="shared" si="36"/>
        <v>79.63333333333334</v>
      </c>
      <c r="N515">
        <f t="shared" si="37"/>
        <v>1.4166666666666714</v>
      </c>
      <c r="O515">
        <v>4</v>
      </c>
      <c r="P515">
        <v>99.22</v>
      </c>
      <c r="Q515">
        <f t="shared" si="41"/>
        <v>1.5499999999999972</v>
      </c>
    </row>
    <row r="516" spans="1:21" x14ac:dyDescent="0.35">
      <c r="A516" s="2">
        <v>45688</v>
      </c>
      <c r="B516">
        <v>4.0000000000006253E-2</v>
      </c>
      <c r="C516" s="2"/>
      <c r="E516">
        <v>2</v>
      </c>
      <c r="F516">
        <v>0</v>
      </c>
      <c r="G516">
        <v>20</v>
      </c>
      <c r="H516">
        <v>58</v>
      </c>
      <c r="I516">
        <f t="shared" si="38"/>
        <v>20.966666666666665</v>
      </c>
      <c r="J516">
        <v>1</v>
      </c>
      <c r="K516">
        <v>21</v>
      </c>
      <c r="L516">
        <v>2</v>
      </c>
      <c r="M516">
        <f t="shared" si="36"/>
        <v>81.033333333333331</v>
      </c>
      <c r="N516">
        <f t="shared" si="37"/>
        <v>60.066666666666663</v>
      </c>
      <c r="O516">
        <v>2</v>
      </c>
      <c r="P516">
        <v>99.26</v>
      </c>
      <c r="Q516">
        <f t="shared" si="41"/>
        <v>4.0000000000006253E-2</v>
      </c>
    </row>
    <row r="517" spans="1:21" x14ac:dyDescent="0.35">
      <c r="A517" s="2">
        <v>45688</v>
      </c>
      <c r="B517">
        <v>0.72999999999998977</v>
      </c>
      <c r="C517" s="2"/>
      <c r="D517" t="s">
        <v>82</v>
      </c>
      <c r="E517">
        <v>4</v>
      </c>
      <c r="F517">
        <v>0</v>
      </c>
      <c r="G517">
        <v>22</v>
      </c>
      <c r="H517">
        <v>30</v>
      </c>
      <c r="I517">
        <f t="shared" si="38"/>
        <v>22.5</v>
      </c>
      <c r="J517">
        <v>1</v>
      </c>
      <c r="K517">
        <v>23</v>
      </c>
      <c r="L517">
        <v>17</v>
      </c>
      <c r="M517">
        <f t="shared" si="36"/>
        <v>83.283333333333331</v>
      </c>
      <c r="N517">
        <f t="shared" si="37"/>
        <v>60.783333333333331</v>
      </c>
      <c r="O517">
        <v>4</v>
      </c>
      <c r="P517">
        <v>99.99</v>
      </c>
      <c r="Q517">
        <f t="shared" si="41"/>
        <v>0.72999999999998977</v>
      </c>
      <c r="U517" t="s">
        <v>82</v>
      </c>
    </row>
    <row r="518" spans="1:21" x14ac:dyDescent="0.35">
      <c r="A518" s="2">
        <v>45688</v>
      </c>
      <c r="B518">
        <v>0.68000000000000682</v>
      </c>
      <c r="C518" s="2"/>
      <c r="E518">
        <v>5</v>
      </c>
      <c r="F518">
        <v>0</v>
      </c>
      <c r="G518">
        <v>0</v>
      </c>
      <c r="H518">
        <v>0</v>
      </c>
      <c r="I518">
        <f t="shared" si="38"/>
        <v>0</v>
      </c>
      <c r="J518">
        <v>0</v>
      </c>
      <c r="K518">
        <v>0</v>
      </c>
      <c r="L518">
        <v>20</v>
      </c>
      <c r="M518">
        <f t="shared" si="36"/>
        <v>0.33333333333333331</v>
      </c>
      <c r="N518">
        <f t="shared" si="37"/>
        <v>0.33333333333333331</v>
      </c>
      <c r="O518">
        <v>5</v>
      </c>
      <c r="P518">
        <v>100.67</v>
      </c>
      <c r="Q518">
        <f t="shared" si="41"/>
        <v>0.68000000000000682</v>
      </c>
    </row>
    <row r="519" spans="1:21" x14ac:dyDescent="0.35">
      <c r="A519" s="2">
        <v>45688</v>
      </c>
      <c r="B519">
        <v>0.18999999999999773</v>
      </c>
      <c r="C519" s="2"/>
      <c r="E519">
        <v>3</v>
      </c>
      <c r="F519">
        <v>0</v>
      </c>
      <c r="G519">
        <v>0</v>
      </c>
      <c r="H519">
        <v>21</v>
      </c>
      <c r="I519">
        <f t="shared" si="38"/>
        <v>0.35</v>
      </c>
      <c r="J519">
        <v>0</v>
      </c>
      <c r="K519">
        <v>0</v>
      </c>
      <c r="L519">
        <v>40</v>
      </c>
      <c r="M519">
        <f t="shared" si="36"/>
        <v>0.66666666666666663</v>
      </c>
      <c r="N519">
        <f t="shared" si="37"/>
        <v>0.31666666666666665</v>
      </c>
      <c r="O519">
        <v>3</v>
      </c>
      <c r="P519">
        <v>100.86</v>
      </c>
      <c r="Q519">
        <f t="shared" si="41"/>
        <v>0.18999999999999773</v>
      </c>
    </row>
    <row r="520" spans="1:21" x14ac:dyDescent="0.35">
      <c r="A520" s="2">
        <v>45688</v>
      </c>
      <c r="B520">
        <v>0.12000000000000455</v>
      </c>
      <c r="C520" s="2"/>
      <c r="E520">
        <v>3</v>
      </c>
      <c r="F520">
        <v>0</v>
      </c>
      <c r="G520">
        <v>1</v>
      </c>
      <c r="H520">
        <v>24</v>
      </c>
      <c r="I520">
        <f t="shared" si="38"/>
        <v>1.4</v>
      </c>
      <c r="J520">
        <v>0</v>
      </c>
      <c r="K520">
        <v>2</v>
      </c>
      <c r="L520">
        <v>2</v>
      </c>
      <c r="M520">
        <f t="shared" si="36"/>
        <v>2.0333333333333332</v>
      </c>
      <c r="N520">
        <f t="shared" si="37"/>
        <v>0.6333333333333333</v>
      </c>
      <c r="O520">
        <v>3</v>
      </c>
      <c r="P520">
        <v>100.98</v>
      </c>
      <c r="Q520">
        <f t="shared" si="41"/>
        <v>0.12000000000000455</v>
      </c>
    </row>
    <row r="521" spans="1:21" x14ac:dyDescent="0.35">
      <c r="A521" s="2">
        <v>45688</v>
      </c>
      <c r="B521">
        <v>1.9999999999996021E-2</v>
      </c>
      <c r="C521" s="2"/>
      <c r="E521">
        <v>1</v>
      </c>
      <c r="F521">
        <v>0</v>
      </c>
      <c r="G521">
        <v>3</v>
      </c>
      <c r="H521">
        <v>45</v>
      </c>
      <c r="I521">
        <f t="shared" si="38"/>
        <v>3.75</v>
      </c>
      <c r="J521">
        <v>0</v>
      </c>
      <c r="K521">
        <v>4</v>
      </c>
      <c r="L521">
        <v>0</v>
      </c>
      <c r="M521">
        <f t="shared" si="36"/>
        <v>4</v>
      </c>
      <c r="N521">
        <f t="shared" si="37"/>
        <v>0.25</v>
      </c>
      <c r="O521">
        <v>1</v>
      </c>
      <c r="P521">
        <v>101</v>
      </c>
      <c r="Q521">
        <f t="shared" si="41"/>
        <v>1.9999999999996021E-2</v>
      </c>
    </row>
    <row r="522" spans="1:21" x14ac:dyDescent="0.35">
      <c r="A522" s="2">
        <v>45688</v>
      </c>
      <c r="B522">
        <v>0.31000000000000227</v>
      </c>
      <c r="C522" s="2"/>
      <c r="E522">
        <v>3</v>
      </c>
      <c r="F522">
        <v>0</v>
      </c>
      <c r="G522">
        <v>4</v>
      </c>
      <c r="H522">
        <v>8</v>
      </c>
      <c r="I522">
        <f t="shared" si="38"/>
        <v>4.1333333333333337</v>
      </c>
      <c r="J522">
        <v>0</v>
      </c>
      <c r="K522">
        <v>4</v>
      </c>
      <c r="L522">
        <v>28</v>
      </c>
      <c r="M522">
        <f t="shared" si="36"/>
        <v>4.4666666666666668</v>
      </c>
      <c r="N522">
        <f t="shared" si="37"/>
        <v>0.33333333333333304</v>
      </c>
      <c r="O522">
        <v>3</v>
      </c>
      <c r="P522">
        <v>101.31</v>
      </c>
      <c r="Q522">
        <f t="shared" si="41"/>
        <v>0.31000000000000227</v>
      </c>
    </row>
    <row r="523" spans="1:21" x14ac:dyDescent="0.35">
      <c r="A523" s="2">
        <v>45688</v>
      </c>
      <c r="B523">
        <v>0.10999999999999943</v>
      </c>
      <c r="C523" s="2"/>
      <c r="E523">
        <v>3</v>
      </c>
      <c r="F523">
        <v>0</v>
      </c>
      <c r="G523">
        <v>4</v>
      </c>
      <c r="H523">
        <v>39</v>
      </c>
      <c r="I523">
        <f t="shared" si="38"/>
        <v>4.6500000000000004</v>
      </c>
      <c r="J523">
        <v>0</v>
      </c>
      <c r="K523">
        <v>4</v>
      </c>
      <c r="L523">
        <v>51</v>
      </c>
      <c r="M523">
        <f t="shared" si="36"/>
        <v>4.8499999999999996</v>
      </c>
      <c r="N523">
        <f t="shared" si="37"/>
        <v>0.19999999999999929</v>
      </c>
      <c r="O523">
        <v>3</v>
      </c>
      <c r="P523">
        <v>101.42</v>
      </c>
      <c r="Q523">
        <f t="shared" si="41"/>
        <v>0.10999999999999943</v>
      </c>
    </row>
    <row r="524" spans="1:21" x14ac:dyDescent="0.35">
      <c r="A524" s="2">
        <v>45688</v>
      </c>
      <c r="B524">
        <v>1.519999999999996</v>
      </c>
      <c r="C524" s="2"/>
      <c r="E524">
        <v>4</v>
      </c>
      <c r="F524">
        <v>0</v>
      </c>
      <c r="G524">
        <v>5</v>
      </c>
      <c r="H524">
        <v>27</v>
      </c>
      <c r="I524">
        <f t="shared" si="38"/>
        <v>5.45</v>
      </c>
      <c r="J524">
        <v>0</v>
      </c>
      <c r="K524">
        <v>7</v>
      </c>
      <c r="L524">
        <v>0</v>
      </c>
      <c r="M524">
        <f t="shared" si="36"/>
        <v>7</v>
      </c>
      <c r="N524">
        <f t="shared" si="37"/>
        <v>1.5499999999999998</v>
      </c>
      <c r="O524">
        <v>4</v>
      </c>
      <c r="P524">
        <v>102.94</v>
      </c>
      <c r="Q524">
        <f t="shared" si="41"/>
        <v>1.519999999999996</v>
      </c>
    </row>
    <row r="525" spans="1:21" x14ac:dyDescent="0.35">
      <c r="A525" s="2">
        <v>45688</v>
      </c>
      <c r="B525">
        <v>0.21999999999999886</v>
      </c>
      <c r="C525" s="2"/>
      <c r="D525" t="s">
        <v>82</v>
      </c>
      <c r="E525">
        <v>2</v>
      </c>
      <c r="F525">
        <v>0</v>
      </c>
      <c r="G525">
        <v>7</v>
      </c>
      <c r="H525">
        <v>15</v>
      </c>
      <c r="I525">
        <f t="shared" si="38"/>
        <v>7.25</v>
      </c>
      <c r="J525">
        <v>0</v>
      </c>
      <c r="K525">
        <v>7</v>
      </c>
      <c r="L525">
        <v>32</v>
      </c>
      <c r="M525">
        <f t="shared" si="36"/>
        <v>7.5333333333333332</v>
      </c>
      <c r="N525">
        <f t="shared" si="37"/>
        <v>0.28333333333333321</v>
      </c>
      <c r="O525">
        <v>2</v>
      </c>
      <c r="P525">
        <v>103.16</v>
      </c>
      <c r="Q525">
        <f t="shared" si="41"/>
        <v>0.21999999999999886</v>
      </c>
      <c r="U525" t="s">
        <v>82</v>
      </c>
    </row>
    <row r="526" spans="1:21" x14ac:dyDescent="0.35">
      <c r="A526" s="2">
        <v>45688</v>
      </c>
      <c r="B526">
        <v>0.15000000000000568</v>
      </c>
      <c r="C526" s="2"/>
      <c r="E526">
        <v>3</v>
      </c>
      <c r="F526">
        <v>0</v>
      </c>
      <c r="G526">
        <v>7</v>
      </c>
      <c r="H526">
        <v>39</v>
      </c>
      <c r="I526">
        <f t="shared" si="38"/>
        <v>7.65</v>
      </c>
      <c r="J526">
        <v>0</v>
      </c>
      <c r="K526">
        <v>8</v>
      </c>
      <c r="L526">
        <v>6</v>
      </c>
      <c r="M526">
        <f t="shared" si="36"/>
        <v>8.1</v>
      </c>
      <c r="N526">
        <f t="shared" si="37"/>
        <v>0.44999999999999929</v>
      </c>
      <c r="O526">
        <v>3</v>
      </c>
      <c r="P526">
        <v>103.31</v>
      </c>
      <c r="Q526">
        <f t="shared" si="41"/>
        <v>0.15000000000000568</v>
      </c>
    </row>
    <row r="527" spans="1:21" x14ac:dyDescent="0.35">
      <c r="A527" s="2">
        <v>45688</v>
      </c>
      <c r="B527">
        <v>0.14999999999999147</v>
      </c>
      <c r="C527" s="2"/>
      <c r="E527">
        <v>3</v>
      </c>
      <c r="F527">
        <v>0</v>
      </c>
      <c r="G527">
        <v>8</v>
      </c>
      <c r="H527">
        <v>12</v>
      </c>
      <c r="I527">
        <f t="shared" si="38"/>
        <v>8.1999999999999993</v>
      </c>
      <c r="J527">
        <v>0</v>
      </c>
      <c r="K527">
        <v>8</v>
      </c>
      <c r="L527">
        <v>40</v>
      </c>
      <c r="M527">
        <f t="shared" si="36"/>
        <v>8.6666666666666661</v>
      </c>
      <c r="N527">
        <f t="shared" si="37"/>
        <v>0.46666666666666679</v>
      </c>
      <c r="O527">
        <v>3</v>
      </c>
      <c r="P527">
        <v>103.46</v>
      </c>
      <c r="Q527">
        <f t="shared" si="41"/>
        <v>0.14999999999999147</v>
      </c>
    </row>
    <row r="528" spans="1:21" x14ac:dyDescent="0.35">
      <c r="A528" s="2">
        <v>45688</v>
      </c>
      <c r="B528">
        <v>1.3700000000000045</v>
      </c>
      <c r="C528" s="2"/>
      <c r="E528">
        <v>4</v>
      </c>
      <c r="F528">
        <v>0</v>
      </c>
      <c r="G528">
        <v>9</v>
      </c>
      <c r="H528">
        <v>11</v>
      </c>
      <c r="I528">
        <f t="shared" si="38"/>
        <v>9.1833333333333336</v>
      </c>
      <c r="J528">
        <v>0</v>
      </c>
      <c r="K528">
        <v>9</v>
      </c>
      <c r="L528">
        <v>59</v>
      </c>
      <c r="M528">
        <f t="shared" si="36"/>
        <v>9.9833333333333325</v>
      </c>
      <c r="N528">
        <f t="shared" si="37"/>
        <v>0.79999999999999893</v>
      </c>
      <c r="O528">
        <v>4</v>
      </c>
      <c r="P528">
        <v>104.83</v>
      </c>
      <c r="Q528">
        <f t="shared" si="41"/>
        <v>1.3700000000000045</v>
      </c>
    </row>
    <row r="529" spans="1:21" x14ac:dyDescent="0.35">
      <c r="A529" s="2">
        <v>45688</v>
      </c>
      <c r="B529">
        <v>0.12000000000000455</v>
      </c>
      <c r="C529" s="2"/>
      <c r="D529" t="s">
        <v>82</v>
      </c>
      <c r="E529">
        <v>3</v>
      </c>
      <c r="F529">
        <v>0</v>
      </c>
      <c r="G529">
        <v>10</v>
      </c>
      <c r="H529">
        <v>35</v>
      </c>
      <c r="I529">
        <f t="shared" si="38"/>
        <v>10.583333333333334</v>
      </c>
      <c r="J529">
        <v>0</v>
      </c>
      <c r="K529">
        <v>10</v>
      </c>
      <c r="L529">
        <v>57</v>
      </c>
      <c r="M529">
        <f t="shared" si="36"/>
        <v>10.95</v>
      </c>
      <c r="N529">
        <f t="shared" si="37"/>
        <v>0.36666666666666536</v>
      </c>
      <c r="O529">
        <v>3</v>
      </c>
      <c r="P529">
        <v>104.95</v>
      </c>
      <c r="Q529">
        <f t="shared" si="41"/>
        <v>0.12000000000000455</v>
      </c>
      <c r="U529" t="s">
        <v>82</v>
      </c>
    </row>
    <row r="530" spans="1:21" x14ac:dyDescent="0.35">
      <c r="A530" s="2">
        <v>45688</v>
      </c>
      <c r="B530">
        <v>6.9999999999993179E-2</v>
      </c>
      <c r="C530" s="2"/>
      <c r="E530">
        <v>1</v>
      </c>
      <c r="F530">
        <v>0</v>
      </c>
      <c r="G530">
        <v>11</v>
      </c>
      <c r="H530">
        <v>38</v>
      </c>
      <c r="I530">
        <f t="shared" si="38"/>
        <v>11.633333333333333</v>
      </c>
      <c r="J530">
        <v>0</v>
      </c>
      <c r="K530">
        <v>11</v>
      </c>
      <c r="L530">
        <v>54</v>
      </c>
      <c r="M530">
        <f t="shared" si="36"/>
        <v>11.9</v>
      </c>
      <c r="N530">
        <f t="shared" si="37"/>
        <v>0.2666666666666675</v>
      </c>
      <c r="O530">
        <v>1</v>
      </c>
      <c r="P530">
        <v>105.02</v>
      </c>
      <c r="Q530">
        <f t="shared" si="41"/>
        <v>6.9999999999993179E-2</v>
      </c>
    </row>
    <row r="531" spans="1:21" x14ac:dyDescent="0.35">
      <c r="A531" s="2">
        <v>45688</v>
      </c>
      <c r="B531">
        <v>4.0000000000006253E-2</v>
      </c>
      <c r="C531" s="2"/>
      <c r="D531" t="s">
        <v>82</v>
      </c>
      <c r="E531">
        <v>1</v>
      </c>
      <c r="F531">
        <v>0</v>
      </c>
      <c r="G531">
        <v>12</v>
      </c>
      <c r="H531">
        <v>45</v>
      </c>
      <c r="I531">
        <f t="shared" si="38"/>
        <v>12.75</v>
      </c>
      <c r="J531">
        <v>0</v>
      </c>
      <c r="K531">
        <v>12</v>
      </c>
      <c r="L531">
        <v>50</v>
      </c>
      <c r="M531">
        <f t="shared" si="36"/>
        <v>12.833333333333334</v>
      </c>
      <c r="N531">
        <f t="shared" si="37"/>
        <v>8.3333333333333925E-2</v>
      </c>
      <c r="O531">
        <v>1</v>
      </c>
      <c r="P531">
        <v>105.06</v>
      </c>
      <c r="Q531">
        <f t="shared" si="41"/>
        <v>4.0000000000006253E-2</v>
      </c>
      <c r="U531" t="s">
        <v>82</v>
      </c>
    </row>
    <row r="532" spans="1:21" x14ac:dyDescent="0.35">
      <c r="A532" s="2">
        <v>45688</v>
      </c>
      <c r="B532">
        <v>0.28999999999999204</v>
      </c>
      <c r="C532" s="2"/>
      <c r="D532" t="s">
        <v>82</v>
      </c>
      <c r="E532">
        <v>1</v>
      </c>
      <c r="F532">
        <v>0</v>
      </c>
      <c r="G532">
        <v>13</v>
      </c>
      <c r="H532">
        <v>25</v>
      </c>
      <c r="I532">
        <f t="shared" si="38"/>
        <v>13.416666666666666</v>
      </c>
      <c r="J532">
        <v>0</v>
      </c>
      <c r="K532">
        <v>13</v>
      </c>
      <c r="L532">
        <v>38</v>
      </c>
      <c r="M532">
        <f t="shared" si="36"/>
        <v>13.633333333333333</v>
      </c>
      <c r="N532">
        <f t="shared" si="37"/>
        <v>0.21666666666666679</v>
      </c>
      <c r="O532">
        <v>1</v>
      </c>
      <c r="P532">
        <v>105.35</v>
      </c>
      <c r="Q532">
        <f t="shared" si="41"/>
        <v>0.28999999999999204</v>
      </c>
      <c r="U532" t="s">
        <v>82</v>
      </c>
    </row>
    <row r="533" spans="1:21" x14ac:dyDescent="0.35">
      <c r="A533" s="2">
        <v>45688</v>
      </c>
      <c r="B533">
        <v>0.1600000000000108</v>
      </c>
      <c r="C533" s="2"/>
      <c r="E533">
        <v>2</v>
      </c>
      <c r="F533">
        <v>0</v>
      </c>
      <c r="G533">
        <v>13</v>
      </c>
      <c r="H533">
        <v>59</v>
      </c>
      <c r="I533">
        <f t="shared" si="38"/>
        <v>13.983333333333333</v>
      </c>
      <c r="J533">
        <v>0</v>
      </c>
      <c r="K533">
        <v>14</v>
      </c>
      <c r="L533">
        <v>15</v>
      </c>
      <c r="M533">
        <f t="shared" si="36"/>
        <v>14.25</v>
      </c>
      <c r="N533">
        <f t="shared" si="37"/>
        <v>0.2666666666666675</v>
      </c>
      <c r="O533">
        <v>2</v>
      </c>
      <c r="P533">
        <v>105.51</v>
      </c>
      <c r="Q533">
        <f t="shared" si="41"/>
        <v>0.1600000000000108</v>
      </c>
    </row>
    <row r="534" spans="1:21" x14ac:dyDescent="0.35">
      <c r="A534" s="2">
        <v>45688</v>
      </c>
      <c r="B534">
        <v>1.039999999999992</v>
      </c>
      <c r="C534" s="2"/>
      <c r="E534">
        <v>4</v>
      </c>
      <c r="F534">
        <v>0</v>
      </c>
      <c r="G534">
        <v>15</v>
      </c>
      <c r="H534">
        <v>5</v>
      </c>
      <c r="I534">
        <f t="shared" si="38"/>
        <v>15.083333333333334</v>
      </c>
      <c r="J534">
        <v>0</v>
      </c>
      <c r="K534">
        <v>16</v>
      </c>
      <c r="L534">
        <v>15</v>
      </c>
      <c r="M534">
        <f t="shared" si="36"/>
        <v>16.25</v>
      </c>
      <c r="N534">
        <f t="shared" si="37"/>
        <v>1.1666666666666661</v>
      </c>
      <c r="O534">
        <v>4</v>
      </c>
      <c r="P534">
        <v>106.55</v>
      </c>
      <c r="Q534">
        <f t="shared" si="41"/>
        <v>1.039999999999992</v>
      </c>
    </row>
    <row r="535" spans="1:21" x14ac:dyDescent="0.35">
      <c r="A535" s="2">
        <v>45688</v>
      </c>
      <c r="B535">
        <v>0.15999999999999659</v>
      </c>
      <c r="C535" s="2"/>
      <c r="D535" t="s">
        <v>82</v>
      </c>
      <c r="E535">
        <v>2</v>
      </c>
      <c r="F535">
        <v>0</v>
      </c>
      <c r="G535">
        <v>16</v>
      </c>
      <c r="H535">
        <v>30</v>
      </c>
      <c r="I535">
        <f t="shared" si="38"/>
        <v>16.5</v>
      </c>
      <c r="J535">
        <v>0</v>
      </c>
      <c r="K535">
        <v>17</v>
      </c>
      <c r="L535">
        <v>0</v>
      </c>
      <c r="M535">
        <f t="shared" si="36"/>
        <v>17</v>
      </c>
      <c r="N535">
        <f t="shared" si="37"/>
        <v>0.5</v>
      </c>
      <c r="O535">
        <v>2</v>
      </c>
      <c r="P535">
        <v>106.71</v>
      </c>
      <c r="Q535">
        <f t="shared" si="41"/>
        <v>0.15999999999999659</v>
      </c>
      <c r="U535" t="s">
        <v>82</v>
      </c>
    </row>
    <row r="536" spans="1:21" x14ac:dyDescent="0.35">
      <c r="A536" s="2">
        <v>45688</v>
      </c>
      <c r="B536">
        <v>0.28000000000000114</v>
      </c>
      <c r="C536" s="2"/>
      <c r="E536">
        <v>2</v>
      </c>
      <c r="F536">
        <v>0</v>
      </c>
      <c r="G536">
        <v>17</v>
      </c>
      <c r="H536">
        <v>50</v>
      </c>
      <c r="I536">
        <f t="shared" si="38"/>
        <v>17.833333333333332</v>
      </c>
      <c r="J536">
        <v>0</v>
      </c>
      <c r="K536">
        <v>18</v>
      </c>
      <c r="L536">
        <v>43</v>
      </c>
      <c r="M536">
        <f t="shared" si="36"/>
        <v>18.716666666666665</v>
      </c>
      <c r="N536">
        <f t="shared" si="37"/>
        <v>0.88333333333333286</v>
      </c>
      <c r="O536">
        <v>2</v>
      </c>
      <c r="P536">
        <v>106.99</v>
      </c>
      <c r="Q536">
        <f t="shared" si="41"/>
        <v>0.28000000000000114</v>
      </c>
    </row>
    <row r="537" spans="1:21" x14ac:dyDescent="0.35">
      <c r="A537" s="2">
        <v>45688</v>
      </c>
      <c r="B537">
        <v>0.1600000000000108</v>
      </c>
      <c r="C537" s="2"/>
      <c r="E537">
        <v>2</v>
      </c>
      <c r="F537">
        <v>0</v>
      </c>
      <c r="G537">
        <v>21</v>
      </c>
      <c r="H537">
        <v>28</v>
      </c>
      <c r="I537">
        <f t="shared" si="38"/>
        <v>21.466666666666665</v>
      </c>
      <c r="J537">
        <v>0</v>
      </c>
      <c r="K537">
        <v>21</v>
      </c>
      <c r="L537">
        <v>41</v>
      </c>
      <c r="M537">
        <f t="shared" si="36"/>
        <v>21.683333333333334</v>
      </c>
      <c r="N537">
        <f t="shared" si="37"/>
        <v>0.21666666666666856</v>
      </c>
      <c r="O537">
        <v>2</v>
      </c>
      <c r="P537">
        <v>107.15</v>
      </c>
      <c r="Q537">
        <f t="shared" si="41"/>
        <v>0.1600000000000108</v>
      </c>
    </row>
    <row r="538" spans="1:21" x14ac:dyDescent="0.35">
      <c r="A538" s="2">
        <v>45688</v>
      </c>
      <c r="B538">
        <v>0.18999999999999773</v>
      </c>
      <c r="C538" s="2"/>
      <c r="E538">
        <v>2</v>
      </c>
      <c r="F538">
        <v>0</v>
      </c>
      <c r="G538">
        <v>23</v>
      </c>
      <c r="H538">
        <v>5</v>
      </c>
      <c r="I538">
        <f t="shared" si="38"/>
        <v>23.083333333333332</v>
      </c>
      <c r="J538">
        <v>0</v>
      </c>
      <c r="K538">
        <v>23</v>
      </c>
      <c r="L538">
        <v>23</v>
      </c>
      <c r="M538">
        <f t="shared" si="36"/>
        <v>23.383333333333333</v>
      </c>
      <c r="N538">
        <f t="shared" si="37"/>
        <v>0.30000000000000071</v>
      </c>
      <c r="O538">
        <v>2</v>
      </c>
      <c r="P538">
        <v>107.34</v>
      </c>
      <c r="Q538">
        <f t="shared" si="41"/>
        <v>0.18999999999999773</v>
      </c>
    </row>
    <row r="539" spans="1:21" x14ac:dyDescent="0.35">
      <c r="A539" s="2">
        <v>45688</v>
      </c>
      <c r="B539">
        <v>0.20999999999999375</v>
      </c>
      <c r="C539" s="2"/>
      <c r="E539">
        <v>2</v>
      </c>
      <c r="F539">
        <v>0</v>
      </c>
      <c r="G539">
        <v>25</v>
      </c>
      <c r="H539">
        <v>3</v>
      </c>
      <c r="I539">
        <f t="shared" si="38"/>
        <v>25.05</v>
      </c>
      <c r="J539">
        <v>0</v>
      </c>
      <c r="K539">
        <v>25</v>
      </c>
      <c r="L539">
        <v>20</v>
      </c>
      <c r="M539">
        <f t="shared" si="36"/>
        <v>25.333333333333332</v>
      </c>
      <c r="N539">
        <f t="shared" si="37"/>
        <v>0.28333333333333144</v>
      </c>
      <c r="O539">
        <v>2</v>
      </c>
      <c r="P539">
        <v>107.55</v>
      </c>
      <c r="Q539">
        <f t="shared" si="41"/>
        <v>0.20999999999999375</v>
      </c>
    </row>
    <row r="540" spans="1:21" x14ac:dyDescent="0.35">
      <c r="A540" s="2">
        <v>45688</v>
      </c>
      <c r="B540">
        <v>1.1200000000000045</v>
      </c>
      <c r="C540" s="2"/>
      <c r="E540">
        <v>4</v>
      </c>
      <c r="F540">
        <v>0</v>
      </c>
      <c r="G540">
        <v>25</v>
      </c>
      <c r="H540">
        <v>28</v>
      </c>
      <c r="I540">
        <f t="shared" si="38"/>
        <v>25.466666666666665</v>
      </c>
      <c r="J540">
        <v>0</v>
      </c>
      <c r="K540">
        <v>26</v>
      </c>
      <c r="L540">
        <v>38</v>
      </c>
      <c r="M540">
        <f t="shared" si="36"/>
        <v>26.633333333333333</v>
      </c>
      <c r="N540">
        <f t="shared" si="37"/>
        <v>1.1666666666666679</v>
      </c>
      <c r="O540">
        <v>4</v>
      </c>
      <c r="P540">
        <v>108.67</v>
      </c>
      <c r="Q540">
        <f t="shared" si="41"/>
        <v>1.1200000000000045</v>
      </c>
    </row>
    <row r="541" spans="1:21" x14ac:dyDescent="0.35">
      <c r="A541" s="2"/>
      <c r="B541" s="2"/>
      <c r="C541" s="2"/>
      <c r="D541" s="2"/>
      <c r="E54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4584-1766-4CBB-B061-546961544739}">
  <dimension ref="A2:BF36"/>
  <sheetViews>
    <sheetView tabSelected="1" workbookViewId="0">
      <selection activeCell="C3" sqref="C3"/>
    </sheetView>
  </sheetViews>
  <sheetFormatPr defaultRowHeight="14.5" x14ac:dyDescent="0.35"/>
  <cols>
    <col min="1" max="1" width="9.453125" bestFit="1" customWidth="1"/>
  </cols>
  <sheetData>
    <row r="2" spans="1:58" x14ac:dyDescent="0.35">
      <c r="A2" t="s">
        <v>0</v>
      </c>
      <c r="B2" t="s">
        <v>17</v>
      </c>
      <c r="C2" t="s">
        <v>132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44</v>
      </c>
      <c r="AE2" t="s">
        <v>45</v>
      </c>
      <c r="AF2" t="s">
        <v>46</v>
      </c>
      <c r="AG2" t="s">
        <v>47</v>
      </c>
      <c r="AH2" t="s">
        <v>48</v>
      </c>
      <c r="AI2" t="s">
        <v>49</v>
      </c>
      <c r="AJ2" t="s">
        <v>50</v>
      </c>
      <c r="AK2" t="s">
        <v>51</v>
      </c>
      <c r="AL2" t="s">
        <v>101</v>
      </c>
      <c r="AM2" t="s">
        <v>102</v>
      </c>
      <c r="AN2" t="s">
        <v>103</v>
      </c>
      <c r="AO2" t="s">
        <v>104</v>
      </c>
      <c r="AP2" t="s">
        <v>105</v>
      </c>
      <c r="AQ2" t="s">
        <v>106</v>
      </c>
      <c r="AR2" t="s">
        <v>107</v>
      </c>
      <c r="AS2" t="s">
        <v>108</v>
      </c>
      <c r="AT2" t="s">
        <v>109</v>
      </c>
      <c r="AU2" t="s">
        <v>110</v>
      </c>
      <c r="AV2" t="s">
        <v>111</v>
      </c>
      <c r="AW2" t="s">
        <v>112</v>
      </c>
      <c r="AX2" t="s">
        <v>52</v>
      </c>
      <c r="AY2" t="s">
        <v>53</v>
      </c>
      <c r="AZ2" t="s">
        <v>54</v>
      </c>
      <c r="BA2" t="s">
        <v>55</v>
      </c>
      <c r="BB2" t="s">
        <v>56</v>
      </c>
      <c r="BC2" t="s">
        <v>57</v>
      </c>
      <c r="BD2" t="s">
        <v>58</v>
      </c>
      <c r="BE2" t="s">
        <v>59</v>
      </c>
      <c r="BF2" t="s">
        <v>14</v>
      </c>
    </row>
    <row r="3" spans="1:58" x14ac:dyDescent="0.35">
      <c r="AZ3" t="s">
        <v>60</v>
      </c>
    </row>
    <row r="4" spans="1:58" x14ac:dyDescent="0.35">
      <c r="A4" s="2">
        <v>45532</v>
      </c>
      <c r="B4" t="s">
        <v>113</v>
      </c>
      <c r="C4" t="s">
        <v>15</v>
      </c>
      <c r="D4" s="3">
        <f>(HOUR(BI4)*3600)+(MINUTE(BI4)*60)+SECOND(BI4)</f>
        <v>0</v>
      </c>
      <c r="F4" s="3">
        <f>(HOUR(BM4)*3600)+(MINUTE(BM4)*60)+SECOND(BM4)</f>
        <v>0</v>
      </c>
      <c r="G4" s="3">
        <f>BN4</f>
        <v>0</v>
      </c>
      <c r="H4" s="3">
        <f>BO4</f>
        <v>0</v>
      </c>
      <c r="I4" s="3">
        <f>(HOUR(BP4)*3600)+(MINUTE(BP4)*60)+SECOND(BP4)</f>
        <v>0</v>
      </c>
      <c r="J4" s="3">
        <f>(HOUR(BU4)*3600)+(MINUTE(BU4)*60)+SECOND(BU4)</f>
        <v>0</v>
      </c>
      <c r="K4" s="3">
        <f>BV4</f>
        <v>0</v>
      </c>
      <c r="L4" s="3">
        <f>BW4</f>
        <v>0</v>
      </c>
      <c r="M4" s="3">
        <f>(HOUR(BZ4)*3600)+(MINUTE(BZ4)*60)+SECOND(BZ4)</f>
        <v>0</v>
      </c>
      <c r="N4" s="3">
        <f>(HOUR(CC4)*3600)+(MINUTE(CC4)*60)+SECOND(CC4)</f>
        <v>0</v>
      </c>
      <c r="O4" s="3">
        <f>CD4</f>
        <v>0</v>
      </c>
      <c r="P4" s="3">
        <f>CE4</f>
        <v>0</v>
      </c>
      <c r="Q4" s="3">
        <f>(HOUR(CH4)*3600)+(MINUTE(CH4)*60)+SECOND(CH4)</f>
        <v>0</v>
      </c>
      <c r="R4" s="3">
        <f>(HOUR(CK4)*3600)+(MINUTE(CK4)*60)+SECOND(CK4)</f>
        <v>0</v>
      </c>
      <c r="S4" s="3">
        <f>CL4</f>
        <v>0</v>
      </c>
      <c r="T4" s="3">
        <f>CM4</f>
        <v>0</v>
      </c>
      <c r="U4" s="3">
        <f>(HOUR(CP4)*3600)+(MINUTE(CP4)*60)+SECOND(CP4)</f>
        <v>0</v>
      </c>
      <c r="V4" s="3">
        <f>(HOUR(CS4)*3600)+(MINUTE(CS4)*60)+SECOND(CS4)</f>
        <v>0</v>
      </c>
      <c r="W4" s="3">
        <f>CT4</f>
        <v>0</v>
      </c>
      <c r="X4" s="3">
        <f>CU4</f>
        <v>0</v>
      </c>
      <c r="Y4" s="3">
        <f>(HOUR(CX4)*3600)+(MINUTE(CX4)*60)+SECOND(CX4)</f>
        <v>0</v>
      </c>
      <c r="Z4" s="3">
        <f>(HOUR(DA4)*3600)+(MINUTE(DA4)*60)+SECOND(DA4)</f>
        <v>0</v>
      </c>
      <c r="AA4" s="3">
        <f>DB4</f>
        <v>0</v>
      </c>
      <c r="AB4" s="3">
        <f>DC4</f>
        <v>0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>
        <f>(HOUR(DF4)*3600)+(MINUTE(DF4)*60)+SECOND(DF4)</f>
        <v>0</v>
      </c>
      <c r="AY4" s="3">
        <f>(HOUR(DJ4)*3600)+(MINUTE(DJ4)*60)+SECOND(DJ4)</f>
        <v>0</v>
      </c>
      <c r="AZ4" s="7"/>
      <c r="BA4" s="3">
        <f>F4+J4+N4+R4+V4+Z4+AD4+AH4+AL4+AP4+AT4</f>
        <v>0</v>
      </c>
      <c r="BB4" s="3">
        <f>I4+M4+Q4+U4+Y4+AC4+AG4+AK4+AO4+AS4+AW4</f>
        <v>0</v>
      </c>
      <c r="BC4" s="3">
        <f>BA4+BB4</f>
        <v>0</v>
      </c>
      <c r="BD4" s="3">
        <f>H4+L4+P4+T4+X4+AB4+AF4+AJ4+AN4+AR4+AV4</f>
        <v>0</v>
      </c>
      <c r="BE4" s="3">
        <f t="shared" ref="BE4:BE17" si="0">D4+AX4+AY4+BC4</f>
        <v>0</v>
      </c>
      <c r="BF4" s="3">
        <v>1</v>
      </c>
    </row>
    <row r="5" spans="1:58" x14ac:dyDescent="0.35">
      <c r="A5" s="2">
        <v>45533</v>
      </c>
      <c r="B5" t="s">
        <v>113</v>
      </c>
      <c r="C5" t="s">
        <v>15</v>
      </c>
      <c r="D5" s="3">
        <f t="shared" ref="D5:D6" si="1">(HOUR(BI5)*3600)+(MINUTE(BI5)*60)+SECOND(BI5)</f>
        <v>0</v>
      </c>
      <c r="F5" s="3">
        <f t="shared" ref="F5:F6" si="2">(HOUR(BM5)*3600)+(MINUTE(BM5)*60)+SECOND(BM5)</f>
        <v>0</v>
      </c>
      <c r="G5" s="3">
        <f t="shared" ref="G5:H6" si="3">BN5</f>
        <v>0</v>
      </c>
      <c r="H5" s="3">
        <f t="shared" si="3"/>
        <v>0</v>
      </c>
      <c r="I5" s="3">
        <f t="shared" ref="I5:I6" si="4">(HOUR(BP5)*3600)+(MINUTE(BP5)*60)+SECOND(BP5)</f>
        <v>0</v>
      </c>
      <c r="J5" s="3">
        <f t="shared" ref="J5:J6" si="5">(HOUR(BU5)*3600)+(MINUTE(BU5)*60)+SECOND(BU5)</f>
        <v>0</v>
      </c>
      <c r="K5" s="3">
        <f t="shared" ref="K5:L6" si="6">BV5</f>
        <v>0</v>
      </c>
      <c r="L5" s="3">
        <f t="shared" si="6"/>
        <v>0</v>
      </c>
      <c r="M5" s="3">
        <f t="shared" ref="M5:M6" si="7">(HOUR(BZ5)*3600)+(MINUTE(BZ5)*60)+SECOND(BZ5)</f>
        <v>0</v>
      </c>
      <c r="N5" s="3">
        <f t="shared" ref="N5:N6" si="8">(HOUR(CC5)*3600)+(MINUTE(CC5)*60)+SECOND(CC5)</f>
        <v>0</v>
      </c>
      <c r="O5" s="3">
        <f t="shared" ref="O5:P6" si="9">CD5</f>
        <v>0</v>
      </c>
      <c r="P5" s="3">
        <f t="shared" si="9"/>
        <v>0</v>
      </c>
      <c r="Q5" s="3">
        <f t="shared" ref="Q5:Q6" si="10">(HOUR(CH5)*3600)+(MINUTE(CH5)*60)+SECOND(CH5)</f>
        <v>0</v>
      </c>
      <c r="R5" s="3">
        <f t="shared" ref="R5:R6" si="11">(HOUR(CK5)*3600)+(MINUTE(CK5)*60)+SECOND(CK5)</f>
        <v>0</v>
      </c>
      <c r="S5" s="3">
        <f t="shared" ref="S5:T6" si="12">CL5</f>
        <v>0</v>
      </c>
      <c r="T5" s="3">
        <f t="shared" si="12"/>
        <v>0</v>
      </c>
      <c r="U5" s="3">
        <f t="shared" ref="U5:U6" si="13">(HOUR(CP5)*3600)+(MINUTE(CP5)*60)+SECOND(CP5)</f>
        <v>0</v>
      </c>
      <c r="V5" s="3">
        <f t="shared" ref="V5:V6" si="14">(HOUR(CS5)*3600)+(MINUTE(CS5)*60)+SECOND(CS5)</f>
        <v>0</v>
      </c>
      <c r="W5" s="3">
        <f t="shared" ref="W5:X6" si="15">CT5</f>
        <v>0</v>
      </c>
      <c r="X5" s="3">
        <f t="shared" si="15"/>
        <v>0</v>
      </c>
      <c r="Y5" s="3">
        <f t="shared" ref="Y5:Y6" si="16">(HOUR(CX5)*3600)+(MINUTE(CX5)*60)+SECOND(CX5)</f>
        <v>0</v>
      </c>
      <c r="Z5" s="3">
        <f t="shared" ref="Z5:Z6" si="17">(HOUR(DA5)*3600)+(MINUTE(DA5)*60)+SECOND(DA5)</f>
        <v>0</v>
      </c>
      <c r="AA5" s="3">
        <f t="shared" ref="AA5:AB6" si="18">DB5</f>
        <v>0</v>
      </c>
      <c r="AB5" s="3">
        <f t="shared" si="18"/>
        <v>0</v>
      </c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>
        <f t="shared" ref="AX5:AX6" si="19">(HOUR(DF5)*3600)+(MINUTE(DF5)*60)+SECOND(DF5)</f>
        <v>0</v>
      </c>
      <c r="AY5" s="3">
        <f t="shared" ref="AY5:AY6" si="20">(HOUR(DJ5)*3600)+(MINUTE(DJ5)*60)+SECOND(DJ5)</f>
        <v>0</v>
      </c>
      <c r="AZ5" s="7"/>
      <c r="BA5" s="3">
        <f t="shared" ref="BA5:BA17" si="21">F5+J5+N5+R5+V5+Z5+AD5+AH5+AL5+AP5+AT5</f>
        <v>0</v>
      </c>
      <c r="BB5" s="3">
        <f t="shared" ref="BB5:BB17" si="22">I5+M5+Q5+U5+Y5+AC5+AG5+AK5+AO5+AS5+AW5</f>
        <v>0</v>
      </c>
      <c r="BC5" s="3">
        <f t="shared" ref="BC5:BC17" si="23">BA5+BB5</f>
        <v>0</v>
      </c>
      <c r="BD5" s="3">
        <f t="shared" ref="BD5:BD17" si="24">H5+L5+P5+T5+X5+AB5+AF5+AJ5+AN5+AR5+AV5</f>
        <v>0</v>
      </c>
      <c r="BE5" s="3">
        <f t="shared" si="0"/>
        <v>0</v>
      </c>
      <c r="BF5" s="3">
        <v>1</v>
      </c>
    </row>
    <row r="6" spans="1:58" x14ac:dyDescent="0.35">
      <c r="A6" s="2">
        <v>45533</v>
      </c>
      <c r="B6" t="s">
        <v>114</v>
      </c>
      <c r="C6" t="s">
        <v>15</v>
      </c>
      <c r="D6" s="3">
        <f t="shared" si="1"/>
        <v>0</v>
      </c>
      <c r="F6" s="3">
        <f t="shared" si="2"/>
        <v>0</v>
      </c>
      <c r="G6" s="3">
        <f t="shared" si="3"/>
        <v>0</v>
      </c>
      <c r="H6" s="3">
        <f t="shared" si="3"/>
        <v>0</v>
      </c>
      <c r="I6" s="3">
        <f t="shared" si="4"/>
        <v>0</v>
      </c>
      <c r="J6" s="3">
        <f t="shared" si="5"/>
        <v>0</v>
      </c>
      <c r="K6" s="3">
        <f t="shared" si="6"/>
        <v>0</v>
      </c>
      <c r="L6" s="3">
        <f t="shared" si="6"/>
        <v>0</v>
      </c>
      <c r="M6" s="3">
        <f t="shared" si="7"/>
        <v>0</v>
      </c>
      <c r="N6" s="3">
        <f t="shared" si="8"/>
        <v>0</v>
      </c>
      <c r="O6" s="3">
        <f t="shared" si="9"/>
        <v>0</v>
      </c>
      <c r="P6" s="3">
        <f t="shared" si="9"/>
        <v>0</v>
      </c>
      <c r="Q6" s="3">
        <f t="shared" si="10"/>
        <v>0</v>
      </c>
      <c r="R6" s="3">
        <f t="shared" si="11"/>
        <v>0</v>
      </c>
      <c r="S6" s="3">
        <f t="shared" si="12"/>
        <v>0</v>
      </c>
      <c r="T6" s="3">
        <f t="shared" si="12"/>
        <v>0</v>
      </c>
      <c r="U6" s="3">
        <f t="shared" si="13"/>
        <v>0</v>
      </c>
      <c r="V6" s="3">
        <f t="shared" si="14"/>
        <v>0</v>
      </c>
      <c r="W6" s="3">
        <f t="shared" si="15"/>
        <v>0</v>
      </c>
      <c r="X6" s="3">
        <f t="shared" si="15"/>
        <v>0</v>
      </c>
      <c r="Y6" s="3">
        <f t="shared" si="16"/>
        <v>0</v>
      </c>
      <c r="Z6" s="3">
        <f t="shared" si="17"/>
        <v>0</v>
      </c>
      <c r="AA6" s="3">
        <f t="shared" si="18"/>
        <v>0</v>
      </c>
      <c r="AB6" s="3">
        <f t="shared" si="18"/>
        <v>0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>
        <f t="shared" si="19"/>
        <v>0</v>
      </c>
      <c r="AY6" s="3">
        <f t="shared" si="20"/>
        <v>0</v>
      </c>
      <c r="AZ6" s="7"/>
      <c r="BA6" s="3">
        <f t="shared" si="21"/>
        <v>0</v>
      </c>
      <c r="BB6" s="3">
        <f t="shared" si="22"/>
        <v>0</v>
      </c>
      <c r="BC6" s="3">
        <f t="shared" si="23"/>
        <v>0</v>
      </c>
      <c r="BD6" s="3">
        <f t="shared" si="24"/>
        <v>0</v>
      </c>
      <c r="BE6" s="3">
        <f t="shared" si="0"/>
        <v>0</v>
      </c>
      <c r="BF6" s="3">
        <v>1</v>
      </c>
    </row>
    <row r="7" spans="1:58" x14ac:dyDescent="0.35">
      <c r="A7" s="2">
        <v>45532</v>
      </c>
      <c r="B7" t="s">
        <v>115</v>
      </c>
      <c r="C7" t="s">
        <v>15</v>
      </c>
      <c r="D7">
        <f>(8*60)+52</f>
        <v>532</v>
      </c>
      <c r="F7">
        <f>(7*60)+16</f>
        <v>436</v>
      </c>
      <c r="G7">
        <v>10</v>
      </c>
      <c r="H7">
        <v>21</v>
      </c>
      <c r="I7">
        <v>32</v>
      </c>
      <c r="J7">
        <f>180+19</f>
        <v>199</v>
      </c>
      <c r="K7">
        <v>4</v>
      </c>
      <c r="L7">
        <v>8</v>
      </c>
      <c r="M7">
        <v>56</v>
      </c>
      <c r="N7">
        <f>(5*60)+16</f>
        <v>316</v>
      </c>
      <c r="O7">
        <v>7</v>
      </c>
      <c r="P7">
        <v>9</v>
      </c>
      <c r="Q7">
        <v>20</v>
      </c>
      <c r="R7">
        <f>(6*60)+27</f>
        <v>387</v>
      </c>
      <c r="S7">
        <v>10</v>
      </c>
      <c r="T7">
        <v>17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X7">
        <f>(11*60)+49</f>
        <v>709</v>
      </c>
      <c r="AY7">
        <f>(10*60)+49+16</f>
        <v>665</v>
      </c>
      <c r="AZ7" s="8"/>
      <c r="BA7" s="3">
        <f t="shared" si="21"/>
        <v>1338</v>
      </c>
      <c r="BB7" s="3">
        <f t="shared" si="22"/>
        <v>108</v>
      </c>
      <c r="BC7" s="3">
        <f t="shared" si="23"/>
        <v>1446</v>
      </c>
      <c r="BD7" s="3">
        <f t="shared" si="24"/>
        <v>55</v>
      </c>
      <c r="BE7" s="3">
        <f t="shared" si="0"/>
        <v>3352</v>
      </c>
      <c r="BF7" s="3">
        <v>2</v>
      </c>
    </row>
    <row r="8" spans="1:58" x14ac:dyDescent="0.35">
      <c r="A8" s="2">
        <v>45532</v>
      </c>
      <c r="B8" t="s">
        <v>116</v>
      </c>
      <c r="C8" t="s">
        <v>15</v>
      </c>
      <c r="D8">
        <f>(11*60)+38</f>
        <v>698</v>
      </c>
      <c r="F8">
        <f>(5*60)+20</f>
        <v>320</v>
      </c>
      <c r="G8">
        <v>6</v>
      </c>
      <c r="H8">
        <v>14</v>
      </c>
      <c r="I8">
        <v>47</v>
      </c>
      <c r="J8">
        <f>(7*60)+40</f>
        <v>460</v>
      </c>
      <c r="K8">
        <v>7</v>
      </c>
      <c r="L8">
        <v>21</v>
      </c>
      <c r="M8">
        <v>72</v>
      </c>
      <c r="N8">
        <f>(4*60)+2</f>
        <v>242</v>
      </c>
      <c r="O8">
        <v>5</v>
      </c>
      <c r="P8">
        <v>13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X8">
        <f>(8*60)+24</f>
        <v>504</v>
      </c>
      <c r="AY8">
        <f>(7*60)+2</f>
        <v>422</v>
      </c>
      <c r="AZ8" s="8"/>
      <c r="BA8" s="3">
        <f t="shared" si="21"/>
        <v>1022</v>
      </c>
      <c r="BB8" s="3">
        <f t="shared" si="22"/>
        <v>119</v>
      </c>
      <c r="BC8" s="3">
        <f t="shared" si="23"/>
        <v>1141</v>
      </c>
      <c r="BD8" s="3">
        <f t="shared" si="24"/>
        <v>48</v>
      </c>
      <c r="BE8" s="3">
        <f t="shared" si="0"/>
        <v>2765</v>
      </c>
      <c r="BF8" s="3">
        <v>1</v>
      </c>
    </row>
    <row r="9" spans="1:58" x14ac:dyDescent="0.35">
      <c r="A9" s="2">
        <v>45533</v>
      </c>
      <c r="B9" t="s">
        <v>115</v>
      </c>
      <c r="C9" t="s">
        <v>15</v>
      </c>
      <c r="D9">
        <f>(8*60)+4</f>
        <v>484</v>
      </c>
      <c r="F9">
        <v>85</v>
      </c>
      <c r="G9">
        <v>2</v>
      </c>
      <c r="H9">
        <v>5</v>
      </c>
      <c r="I9">
        <v>43</v>
      </c>
      <c r="J9">
        <f>(4*60)+28</f>
        <v>268</v>
      </c>
      <c r="K9">
        <v>6</v>
      </c>
      <c r="L9">
        <v>14</v>
      </c>
      <c r="M9">
        <v>65</v>
      </c>
      <c r="N9">
        <v>126</v>
      </c>
      <c r="O9">
        <v>3</v>
      </c>
      <c r="P9">
        <v>9</v>
      </c>
      <c r="Q9">
        <f>(3*60)+56</f>
        <v>236</v>
      </c>
      <c r="R9">
        <f>(3*60)+51</f>
        <v>231</v>
      </c>
      <c r="S9">
        <v>13</v>
      </c>
      <c r="T9">
        <v>29</v>
      </c>
      <c r="U9">
        <v>58</v>
      </c>
      <c r="V9">
        <f>60+58</f>
        <v>118</v>
      </c>
      <c r="W9">
        <v>4</v>
      </c>
      <c r="X9">
        <v>6</v>
      </c>
      <c r="Y9">
        <v>0</v>
      </c>
      <c r="Z9">
        <v>0</v>
      </c>
      <c r="AA9">
        <v>0</v>
      </c>
      <c r="AB9">
        <v>0</v>
      </c>
      <c r="AX9">
        <f>(8*60)+54</f>
        <v>534</v>
      </c>
      <c r="AY9">
        <f>(7*60)+16</f>
        <v>436</v>
      </c>
      <c r="AZ9" s="8"/>
      <c r="BA9" s="3">
        <f t="shared" si="21"/>
        <v>828</v>
      </c>
      <c r="BB9" s="3">
        <f t="shared" si="22"/>
        <v>402</v>
      </c>
      <c r="BC9" s="3">
        <f t="shared" si="23"/>
        <v>1230</v>
      </c>
      <c r="BD9" s="3">
        <f t="shared" si="24"/>
        <v>63</v>
      </c>
      <c r="BE9" s="3">
        <f t="shared" si="0"/>
        <v>2684</v>
      </c>
      <c r="BF9" s="3">
        <v>1</v>
      </c>
    </row>
    <row r="10" spans="1:58" x14ac:dyDescent="0.35">
      <c r="A10" s="2">
        <v>45533</v>
      </c>
      <c r="B10" t="s">
        <v>116</v>
      </c>
      <c r="C10" t="s">
        <v>15</v>
      </c>
      <c r="D10">
        <f>(8*60)+48</f>
        <v>528</v>
      </c>
      <c r="F10">
        <f>(7*60)+8</f>
        <v>428</v>
      </c>
      <c r="G10">
        <v>10</v>
      </c>
      <c r="H10">
        <v>24</v>
      </c>
      <c r="I10">
        <v>45</v>
      </c>
      <c r="J10">
        <f>(3*60)+37</f>
        <v>217</v>
      </c>
      <c r="K10">
        <v>4</v>
      </c>
      <c r="L10">
        <v>9</v>
      </c>
      <c r="M10">
        <f>(7*60)+20</f>
        <v>440</v>
      </c>
      <c r="N10">
        <f>120+33</f>
        <v>153</v>
      </c>
      <c r="O10">
        <v>3</v>
      </c>
      <c r="P10">
        <v>9</v>
      </c>
      <c r="Q10">
        <v>26</v>
      </c>
      <c r="R10">
        <v>123</v>
      </c>
      <c r="S10">
        <v>4</v>
      </c>
      <c r="T10">
        <v>6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X10">
        <f>(6*60)+36</f>
        <v>396</v>
      </c>
      <c r="AY10">
        <f>(5*60)+57</f>
        <v>357</v>
      </c>
      <c r="AZ10" s="8"/>
      <c r="BA10" s="3">
        <f t="shared" si="21"/>
        <v>921</v>
      </c>
      <c r="BB10" s="3">
        <f t="shared" si="22"/>
        <v>511</v>
      </c>
      <c r="BC10" s="3">
        <f t="shared" si="23"/>
        <v>1432</v>
      </c>
      <c r="BD10" s="3">
        <f t="shared" si="24"/>
        <v>48</v>
      </c>
      <c r="BE10" s="3">
        <f t="shared" si="0"/>
        <v>2713</v>
      </c>
      <c r="BF10" s="3">
        <v>1</v>
      </c>
    </row>
    <row r="11" spans="1:58" x14ac:dyDescent="0.35">
      <c r="A11" s="2">
        <v>45532</v>
      </c>
      <c r="B11" t="s">
        <v>117</v>
      </c>
      <c r="C11" t="s">
        <v>15</v>
      </c>
      <c r="D11">
        <f>8*60+30</f>
        <v>510</v>
      </c>
      <c r="E11">
        <v>1254</v>
      </c>
      <c r="F11">
        <f>7*60+20</f>
        <v>440</v>
      </c>
      <c r="I11">
        <v>45</v>
      </c>
      <c r="J11">
        <f>5*60</f>
        <v>300</v>
      </c>
      <c r="M11">
        <v>41</v>
      </c>
      <c r="N11">
        <f>5*60+4</f>
        <v>304</v>
      </c>
      <c r="AX11">
        <f>9*60+50</f>
        <v>590</v>
      </c>
      <c r="AY11">
        <f>9*60+8</f>
        <v>548</v>
      </c>
      <c r="AZ11" s="8" t="s">
        <v>61</v>
      </c>
      <c r="BA11" s="3">
        <f t="shared" si="21"/>
        <v>1044</v>
      </c>
      <c r="BB11" s="3">
        <f t="shared" si="22"/>
        <v>86</v>
      </c>
      <c r="BC11" s="3">
        <f t="shared" si="23"/>
        <v>1130</v>
      </c>
      <c r="BD11" s="3">
        <v>50</v>
      </c>
      <c r="BE11" s="3">
        <f t="shared" si="0"/>
        <v>2778</v>
      </c>
      <c r="BF11" s="3">
        <v>2</v>
      </c>
    </row>
    <row r="12" spans="1:58" x14ac:dyDescent="0.35">
      <c r="A12" s="2">
        <v>45532</v>
      </c>
      <c r="B12" t="s">
        <v>118</v>
      </c>
      <c r="C12" t="s">
        <v>15</v>
      </c>
      <c r="D12">
        <f>7*60+7</f>
        <v>427</v>
      </c>
      <c r="E12">
        <v>1304</v>
      </c>
      <c r="F12">
        <f>5*60+46</f>
        <v>346</v>
      </c>
      <c r="I12">
        <v>20</v>
      </c>
      <c r="J12">
        <v>36</v>
      </c>
      <c r="K12">
        <v>1</v>
      </c>
      <c r="L12">
        <v>2</v>
      </c>
      <c r="M12">
        <f>2*60+54</f>
        <v>174</v>
      </c>
      <c r="N12">
        <f>8*60+42</f>
        <v>522</v>
      </c>
      <c r="O12">
        <v>14</v>
      </c>
      <c r="P12">
        <v>22</v>
      </c>
      <c r="Q12">
        <f>4*60+23</f>
        <v>263</v>
      </c>
      <c r="R12">
        <f>1*60+46</f>
        <v>106</v>
      </c>
      <c r="S12">
        <v>3</v>
      </c>
      <c r="T12">
        <v>4</v>
      </c>
      <c r="U12">
        <f>4*60+(60-34)+10</f>
        <v>276</v>
      </c>
      <c r="V12">
        <f>3*60+30</f>
        <v>210</v>
      </c>
      <c r="W12">
        <v>6</v>
      </c>
      <c r="X12">
        <v>9</v>
      </c>
      <c r="AX12">
        <f>6*60+20</f>
        <v>380</v>
      </c>
      <c r="AY12">
        <f>9*60</f>
        <v>540</v>
      </c>
      <c r="AZ12" s="8" t="s">
        <v>62</v>
      </c>
      <c r="BA12" s="3">
        <f t="shared" si="21"/>
        <v>1220</v>
      </c>
      <c r="BB12" s="3">
        <f t="shared" si="22"/>
        <v>733</v>
      </c>
      <c r="BC12" s="3">
        <f t="shared" si="23"/>
        <v>1953</v>
      </c>
      <c r="BD12" s="3">
        <f t="shared" si="24"/>
        <v>37</v>
      </c>
      <c r="BE12" s="3">
        <f t="shared" si="0"/>
        <v>3300</v>
      </c>
      <c r="BF12" s="3">
        <v>2</v>
      </c>
    </row>
    <row r="13" spans="1:58" x14ac:dyDescent="0.35">
      <c r="A13" s="2">
        <v>45532</v>
      </c>
      <c r="B13" t="s">
        <v>119</v>
      </c>
      <c r="C13" t="s">
        <v>15</v>
      </c>
      <c r="D13">
        <f>7*60+48</f>
        <v>468</v>
      </c>
      <c r="E13">
        <v>1348</v>
      </c>
      <c r="F13">
        <f>3*60+12+39</f>
        <v>231</v>
      </c>
      <c r="G13">
        <v>7</v>
      </c>
      <c r="H13">
        <v>13</v>
      </c>
      <c r="I13">
        <f>60+14</f>
        <v>74</v>
      </c>
      <c r="J13">
        <f>6*60+47</f>
        <v>407</v>
      </c>
      <c r="K13">
        <v>10</v>
      </c>
      <c r="L13">
        <v>20</v>
      </c>
      <c r="M13">
        <f>3*60+55</f>
        <v>235</v>
      </c>
      <c r="N13">
        <f>7*60+50</f>
        <v>470</v>
      </c>
      <c r="O13">
        <v>12</v>
      </c>
      <c r="P13">
        <v>22</v>
      </c>
      <c r="AX13">
        <f>7*60+35</f>
        <v>455</v>
      </c>
      <c r="AY13">
        <f>11*60+53</f>
        <v>713</v>
      </c>
      <c r="AZ13" s="8" t="s">
        <v>62</v>
      </c>
      <c r="BA13" s="3">
        <f t="shared" si="21"/>
        <v>1108</v>
      </c>
      <c r="BB13" s="3">
        <f t="shared" si="22"/>
        <v>309</v>
      </c>
      <c r="BC13" s="3">
        <f t="shared" si="23"/>
        <v>1417</v>
      </c>
      <c r="BD13" s="3">
        <f t="shared" si="24"/>
        <v>55</v>
      </c>
      <c r="BE13" s="3">
        <f t="shared" si="0"/>
        <v>3053</v>
      </c>
      <c r="BF13" s="3">
        <v>2</v>
      </c>
    </row>
    <row r="14" spans="1:58" x14ac:dyDescent="0.35">
      <c r="A14" s="2">
        <v>45532</v>
      </c>
      <c r="B14" t="s">
        <v>120</v>
      </c>
      <c r="C14" t="s">
        <v>121</v>
      </c>
      <c r="D14">
        <f>4*60+52</f>
        <v>292</v>
      </c>
      <c r="E14">
        <v>860</v>
      </c>
      <c r="F14">
        <f>60+48</f>
        <v>108</v>
      </c>
      <c r="G14">
        <v>3</v>
      </c>
      <c r="H14">
        <v>9</v>
      </c>
      <c r="I14">
        <v>35</v>
      </c>
      <c r="J14">
        <f>5*60+5</f>
        <v>305</v>
      </c>
      <c r="K14">
        <v>7</v>
      </c>
      <c r="L14">
        <v>20</v>
      </c>
      <c r="M14">
        <v>33</v>
      </c>
      <c r="N14">
        <f>4*60+47</f>
        <v>287</v>
      </c>
      <c r="O14">
        <v>6</v>
      </c>
      <c r="P14">
        <v>24</v>
      </c>
      <c r="Q14">
        <v>48</v>
      </c>
      <c r="R14">
        <f>2*60+56</f>
        <v>176</v>
      </c>
      <c r="S14">
        <v>5</v>
      </c>
      <c r="T14">
        <v>10</v>
      </c>
      <c r="U14">
        <f>60+38</f>
        <v>98</v>
      </c>
      <c r="V14">
        <f>3*60+49</f>
        <v>229</v>
      </c>
      <c r="W14">
        <v>3</v>
      </c>
      <c r="X14">
        <v>11</v>
      </c>
      <c r="Y14">
        <v>89</v>
      </c>
      <c r="Z14">
        <v>34</v>
      </c>
      <c r="AA14">
        <v>1</v>
      </c>
      <c r="AB14">
        <v>1</v>
      </c>
      <c r="AC14">
        <v>37</v>
      </c>
      <c r="AD14">
        <f>60+27+28</f>
        <v>115</v>
      </c>
      <c r="AE14">
        <v>2</v>
      </c>
      <c r="AF14">
        <v>4</v>
      </c>
      <c r="AG14">
        <v>47</v>
      </c>
      <c r="AH14">
        <v>75</v>
      </c>
      <c r="AI14">
        <v>2</v>
      </c>
      <c r="AJ14">
        <v>3</v>
      </c>
      <c r="AK14">
        <v>27</v>
      </c>
      <c r="AL14">
        <v>79</v>
      </c>
      <c r="AM14">
        <v>2</v>
      </c>
      <c r="AN14">
        <v>8</v>
      </c>
      <c r="AO14">
        <v>41</v>
      </c>
      <c r="AP14">
        <v>90</v>
      </c>
      <c r="AQ14">
        <v>1</v>
      </c>
      <c r="AR14">
        <v>2</v>
      </c>
      <c r="AS14">
        <v>51</v>
      </c>
      <c r="AT14">
        <f>3*60+19</f>
        <v>199</v>
      </c>
      <c r="AU14">
        <v>3</v>
      </c>
      <c r="AV14">
        <v>7</v>
      </c>
      <c r="AX14">
        <f>3*60+46</f>
        <v>226</v>
      </c>
      <c r="AY14">
        <f>8*60+37+14</f>
        <v>531</v>
      </c>
      <c r="AZ14" s="8" t="s">
        <v>61</v>
      </c>
      <c r="BA14" s="3">
        <f t="shared" si="21"/>
        <v>1697</v>
      </c>
      <c r="BB14" s="3">
        <f t="shared" si="22"/>
        <v>506</v>
      </c>
      <c r="BC14" s="3">
        <f t="shared" si="23"/>
        <v>2203</v>
      </c>
      <c r="BD14" s="3">
        <f t="shared" si="24"/>
        <v>99</v>
      </c>
      <c r="BE14" s="3">
        <f t="shared" si="0"/>
        <v>3252</v>
      </c>
      <c r="BF14" s="3">
        <v>1</v>
      </c>
    </row>
    <row r="15" spans="1:58" x14ac:dyDescent="0.35">
      <c r="A15" s="2">
        <v>45533</v>
      </c>
      <c r="B15" t="s">
        <v>122</v>
      </c>
      <c r="C15" t="s">
        <v>15</v>
      </c>
      <c r="D15">
        <f>9*60+5</f>
        <v>545</v>
      </c>
      <c r="E15">
        <v>2386</v>
      </c>
      <c r="F15">
        <f>2*60+30</f>
        <v>150</v>
      </c>
      <c r="G15">
        <v>4</v>
      </c>
      <c r="H15">
        <v>7</v>
      </c>
      <c r="I15">
        <v>18</v>
      </c>
      <c r="J15">
        <f>2*60+47</f>
        <v>167</v>
      </c>
      <c r="K15">
        <v>3</v>
      </c>
      <c r="L15">
        <v>3</v>
      </c>
      <c r="M15">
        <v>20</v>
      </c>
      <c r="N15">
        <v>100</v>
      </c>
      <c r="O15">
        <v>2</v>
      </c>
      <c r="P15">
        <v>3</v>
      </c>
      <c r="Q15">
        <v>76</v>
      </c>
      <c r="R15">
        <f>3*60+25</f>
        <v>205</v>
      </c>
      <c r="S15">
        <v>2</v>
      </c>
      <c r="T15">
        <v>4</v>
      </c>
      <c r="U15">
        <v>21</v>
      </c>
      <c r="V15">
        <f>3*60+21</f>
        <v>201</v>
      </c>
      <c r="W15">
        <v>5</v>
      </c>
      <c r="X15">
        <v>12</v>
      </c>
      <c r="Y15">
        <f>60+37</f>
        <v>97</v>
      </c>
      <c r="Z15">
        <v>92</v>
      </c>
      <c r="AA15">
        <v>0</v>
      </c>
      <c r="AB15">
        <v>0</v>
      </c>
      <c r="AC15">
        <v>38</v>
      </c>
      <c r="AD15">
        <f>4*60+3</f>
        <v>243</v>
      </c>
      <c r="AE15">
        <v>2</v>
      </c>
      <c r="AF15">
        <v>4</v>
      </c>
      <c r="AG15">
        <v>43</v>
      </c>
      <c r="AH15">
        <v>101</v>
      </c>
      <c r="AI15">
        <v>4</v>
      </c>
      <c r="AJ15">
        <v>8</v>
      </c>
      <c r="AK15">
        <f>3*60+42</f>
        <v>222</v>
      </c>
      <c r="AL15">
        <f>4*60+5</f>
        <v>245</v>
      </c>
      <c r="AM15">
        <v>6</v>
      </c>
      <c r="AN15">
        <v>8</v>
      </c>
      <c r="AX15">
        <f>9*60+10</f>
        <v>550</v>
      </c>
      <c r="AY15">
        <f>8*60+50</f>
        <v>530</v>
      </c>
      <c r="AZ15" s="8" t="s">
        <v>61</v>
      </c>
      <c r="BA15" s="3">
        <f t="shared" si="21"/>
        <v>1504</v>
      </c>
      <c r="BB15" s="3">
        <f t="shared" si="22"/>
        <v>535</v>
      </c>
      <c r="BC15" s="3">
        <f t="shared" si="23"/>
        <v>2039</v>
      </c>
      <c r="BD15" s="3">
        <f t="shared" si="24"/>
        <v>49</v>
      </c>
      <c r="BE15" s="3">
        <f t="shared" si="0"/>
        <v>3664</v>
      </c>
      <c r="BF15" s="3">
        <v>1</v>
      </c>
    </row>
    <row r="16" spans="1:58" x14ac:dyDescent="0.35">
      <c r="A16" s="2">
        <v>45533</v>
      </c>
      <c r="B16" t="s">
        <v>123</v>
      </c>
      <c r="C16" t="s">
        <v>15</v>
      </c>
      <c r="D16">
        <f>6*60+45</f>
        <v>405</v>
      </c>
      <c r="E16">
        <v>2073</v>
      </c>
      <c r="F16">
        <v>40</v>
      </c>
      <c r="G16">
        <v>1</v>
      </c>
      <c r="H16">
        <v>1</v>
      </c>
      <c r="I16">
        <v>115</v>
      </c>
      <c r="J16">
        <v>235</v>
      </c>
      <c r="K16">
        <v>7</v>
      </c>
      <c r="L16">
        <v>22</v>
      </c>
      <c r="M16">
        <v>20</v>
      </c>
      <c r="N16">
        <f>43+25</f>
        <v>68</v>
      </c>
      <c r="O16">
        <v>1</v>
      </c>
      <c r="P16">
        <v>1</v>
      </c>
      <c r="Q16">
        <v>17</v>
      </c>
      <c r="R16">
        <v>105</v>
      </c>
      <c r="S16">
        <v>2</v>
      </c>
      <c r="T16">
        <v>4</v>
      </c>
      <c r="U16">
        <v>30</v>
      </c>
      <c r="V16">
        <f>3*60+18</f>
        <v>198</v>
      </c>
      <c r="W16">
        <v>5</v>
      </c>
      <c r="X16">
        <v>7</v>
      </c>
      <c r="Y16">
        <f>27+41</f>
        <v>68</v>
      </c>
      <c r="Z16">
        <v>176</v>
      </c>
      <c r="AA16">
        <v>5</v>
      </c>
      <c r="AB16">
        <v>9</v>
      </c>
      <c r="AC16">
        <v>19</v>
      </c>
      <c r="AD16">
        <v>106</v>
      </c>
      <c r="AE16">
        <v>4</v>
      </c>
      <c r="AF16">
        <v>11</v>
      </c>
      <c r="AG16">
        <f>18+22</f>
        <v>40</v>
      </c>
      <c r="AH16">
        <f>120+38+9</f>
        <v>167</v>
      </c>
      <c r="AI16">
        <v>3</v>
      </c>
      <c r="AJ16">
        <v>6</v>
      </c>
      <c r="AX16">
        <f>9*60+8</f>
        <v>548</v>
      </c>
      <c r="AY16">
        <f>13*60+1</f>
        <v>781</v>
      </c>
      <c r="AZ16" s="8" t="s">
        <v>62</v>
      </c>
      <c r="BA16" s="3">
        <f t="shared" si="21"/>
        <v>1095</v>
      </c>
      <c r="BB16" s="3">
        <f t="shared" si="22"/>
        <v>309</v>
      </c>
      <c r="BC16" s="3">
        <f t="shared" si="23"/>
        <v>1404</v>
      </c>
      <c r="BD16" s="3">
        <f t="shared" si="24"/>
        <v>61</v>
      </c>
      <c r="BE16" s="3">
        <f t="shared" si="0"/>
        <v>3138</v>
      </c>
      <c r="BF16" s="3">
        <v>1</v>
      </c>
    </row>
    <row r="17" spans="1:58" x14ac:dyDescent="0.35">
      <c r="A17" s="2">
        <v>45533</v>
      </c>
      <c r="B17" t="s">
        <v>124</v>
      </c>
      <c r="C17" t="s">
        <v>15</v>
      </c>
      <c r="D17">
        <f>7*60+54</f>
        <v>474</v>
      </c>
      <c r="E17">
        <v>1595</v>
      </c>
      <c r="F17">
        <v>89</v>
      </c>
      <c r="G17">
        <v>3</v>
      </c>
      <c r="H17">
        <v>5</v>
      </c>
      <c r="I17">
        <v>20</v>
      </c>
      <c r="J17">
        <f>6*60+55</f>
        <v>415</v>
      </c>
      <c r="K17">
        <v>8</v>
      </c>
      <c r="L17">
        <v>14</v>
      </c>
      <c r="M17">
        <v>34</v>
      </c>
      <c r="N17">
        <f>6*60+4</f>
        <v>364</v>
      </c>
      <c r="O17">
        <v>7</v>
      </c>
      <c r="P17">
        <v>18</v>
      </c>
      <c r="Q17">
        <v>74</v>
      </c>
      <c r="R17">
        <v>235</v>
      </c>
      <c r="S17">
        <v>5</v>
      </c>
      <c r="T17">
        <v>7</v>
      </c>
      <c r="U17">
        <v>15</v>
      </c>
      <c r="V17">
        <v>24</v>
      </c>
      <c r="W17">
        <v>0</v>
      </c>
      <c r="X17">
        <v>0</v>
      </c>
      <c r="AX17">
        <v>423</v>
      </c>
      <c r="AY17">
        <f>11*60+9</f>
        <v>669</v>
      </c>
      <c r="AZ17" s="8" t="s">
        <v>62</v>
      </c>
      <c r="BA17" s="3">
        <f t="shared" si="21"/>
        <v>1127</v>
      </c>
      <c r="BB17" s="3">
        <f t="shared" si="22"/>
        <v>143</v>
      </c>
      <c r="BC17" s="3">
        <f t="shared" si="23"/>
        <v>1270</v>
      </c>
      <c r="BD17" s="3">
        <f t="shared" si="24"/>
        <v>44</v>
      </c>
      <c r="BE17" s="3">
        <f t="shared" si="0"/>
        <v>2836</v>
      </c>
      <c r="BF17" s="3">
        <v>1</v>
      </c>
    </row>
    <row r="18" spans="1:58" x14ac:dyDescent="0.35">
      <c r="A18" s="2">
        <v>45687</v>
      </c>
      <c r="C18" t="s">
        <v>15</v>
      </c>
      <c r="D18" s="3">
        <f>12*60+2</f>
        <v>722</v>
      </c>
      <c r="E18">
        <f>0.45*5280</f>
        <v>2376</v>
      </c>
      <c r="F18" s="3">
        <v>34</v>
      </c>
      <c r="G18" s="3">
        <v>1</v>
      </c>
      <c r="H18" s="3">
        <v>3</v>
      </c>
      <c r="I18" s="3">
        <v>30</v>
      </c>
      <c r="J18" s="3">
        <v>30</v>
      </c>
      <c r="K18" s="3">
        <v>1</v>
      </c>
      <c r="L18" s="3">
        <v>2</v>
      </c>
      <c r="M18" s="3">
        <v>30</v>
      </c>
      <c r="N18" s="3">
        <v>34</v>
      </c>
      <c r="O18" s="3">
        <v>1</v>
      </c>
      <c r="P18" s="3">
        <v>4</v>
      </c>
      <c r="Q18" s="3">
        <v>12</v>
      </c>
      <c r="R18" s="3">
        <v>54</v>
      </c>
      <c r="S18" s="3">
        <v>2</v>
      </c>
      <c r="T18" s="3">
        <v>8</v>
      </c>
      <c r="U18" s="3">
        <v>59</v>
      </c>
      <c r="V18" s="3">
        <f>2*60</f>
        <v>120</v>
      </c>
      <c r="W18" s="3">
        <v>4</v>
      </c>
      <c r="X18" s="3">
        <v>10</v>
      </c>
      <c r="Y18" s="3">
        <v>56</v>
      </c>
      <c r="Z18" s="3">
        <f>2*60+15</f>
        <v>135</v>
      </c>
      <c r="AA18" s="3">
        <v>5</v>
      </c>
      <c r="AB18" s="3">
        <v>18</v>
      </c>
      <c r="AC18" s="3">
        <v>79</v>
      </c>
      <c r="AD18" s="3">
        <f>2*60+14</f>
        <v>134</v>
      </c>
      <c r="AE18" s="3">
        <v>3</v>
      </c>
      <c r="AF18" s="3">
        <v>9</v>
      </c>
      <c r="AG18" s="3"/>
      <c r="AH18" s="3"/>
      <c r="AI18" s="3"/>
      <c r="AJ18" s="3"/>
      <c r="AK18" s="3"/>
      <c r="AL18" s="3"/>
      <c r="AV18" s="4"/>
      <c r="AW18" s="4"/>
      <c r="AX18" s="3">
        <f>7*60+45</f>
        <v>465</v>
      </c>
      <c r="AY18" s="3">
        <f>3*60+56</f>
        <v>236</v>
      </c>
      <c r="AZ18" s="7" t="s">
        <v>61</v>
      </c>
      <c r="BA18" s="3">
        <f t="shared" ref="BA18:BA36" si="25">F18+J18+N18+R18+V18+Z18+AD18+AH18</f>
        <v>541</v>
      </c>
      <c r="BB18" s="3">
        <f t="shared" ref="BB18:BB36" si="26">I18+M18+Q18+U18+Y18+AC18+AG18+AK18</f>
        <v>266</v>
      </c>
      <c r="BC18" s="3">
        <f>BA18+BB18</f>
        <v>807</v>
      </c>
      <c r="BD18" s="3">
        <v>52</v>
      </c>
      <c r="BE18" s="3">
        <f t="shared" ref="BE18:BE35" si="27">D18+AX18+AY18+BC18</f>
        <v>2230</v>
      </c>
      <c r="BF18" s="3">
        <v>1</v>
      </c>
    </row>
    <row r="19" spans="1:58" x14ac:dyDescent="0.35">
      <c r="A19" s="2">
        <v>45687</v>
      </c>
      <c r="C19" t="s">
        <v>15</v>
      </c>
      <c r="D19" s="3">
        <f>60*9+10</f>
        <v>550</v>
      </c>
      <c r="E19">
        <f>0.38*5280</f>
        <v>2006.4</v>
      </c>
      <c r="F19" s="3">
        <f>120+44</f>
        <v>164</v>
      </c>
      <c r="G19" s="3">
        <v>7</v>
      </c>
      <c r="H19" s="3">
        <v>14</v>
      </c>
      <c r="I19" s="3">
        <v>26</v>
      </c>
      <c r="J19" s="3">
        <v>70</v>
      </c>
      <c r="K19" s="3">
        <v>3</v>
      </c>
      <c r="L19" s="3">
        <v>8</v>
      </c>
      <c r="M19" s="3">
        <v>34</v>
      </c>
      <c r="N19" s="3">
        <v>245</v>
      </c>
      <c r="O19" s="3">
        <v>8</v>
      </c>
      <c r="P19" s="3">
        <v>29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V19" s="4"/>
      <c r="AW19" s="4"/>
      <c r="AX19" s="3">
        <v>418</v>
      </c>
      <c r="AY19" s="3">
        <v>424</v>
      </c>
      <c r="AZ19" s="7" t="s">
        <v>61</v>
      </c>
      <c r="BA19" s="3">
        <f t="shared" si="25"/>
        <v>479</v>
      </c>
      <c r="BB19" s="3">
        <f t="shared" si="26"/>
        <v>60</v>
      </c>
      <c r="BC19" s="3">
        <f>BA19+BB19</f>
        <v>539</v>
      </c>
      <c r="BD19" s="3">
        <v>50</v>
      </c>
      <c r="BE19" s="3">
        <f t="shared" si="27"/>
        <v>1931</v>
      </c>
      <c r="BF19" s="3">
        <v>1</v>
      </c>
    </row>
    <row r="20" spans="1:58" x14ac:dyDescent="0.35">
      <c r="A20" s="2">
        <v>45687</v>
      </c>
      <c r="C20" t="s">
        <v>15</v>
      </c>
      <c r="D20" s="3">
        <v>526</v>
      </c>
      <c r="E20">
        <f>0.36*5280</f>
        <v>1900.8</v>
      </c>
      <c r="F20" s="3">
        <f>120+14+12</f>
        <v>146</v>
      </c>
      <c r="G20" s="3">
        <v>6</v>
      </c>
      <c r="H20" s="3">
        <v>17</v>
      </c>
      <c r="I20" s="3">
        <v>23</v>
      </c>
      <c r="J20" s="3">
        <v>176</v>
      </c>
      <c r="K20" s="3">
        <v>6</v>
      </c>
      <c r="L20" s="3">
        <v>17</v>
      </c>
      <c r="M20" s="3">
        <v>25</v>
      </c>
      <c r="N20" s="3">
        <v>124</v>
      </c>
      <c r="O20" s="3">
        <v>5</v>
      </c>
      <c r="P20" s="3">
        <v>15</v>
      </c>
      <c r="Q20" s="3">
        <v>27</v>
      </c>
      <c r="R20" s="3">
        <v>131</v>
      </c>
      <c r="S20" s="3">
        <v>4</v>
      </c>
      <c r="T20" s="3">
        <v>12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V20" s="4"/>
      <c r="AW20" s="4"/>
      <c r="AX20" s="3">
        <v>595</v>
      </c>
      <c r="AY20" s="3">
        <v>418</v>
      </c>
      <c r="AZ20" s="7" t="s">
        <v>62</v>
      </c>
      <c r="BA20" s="3">
        <f t="shared" si="25"/>
        <v>577</v>
      </c>
      <c r="BB20" s="3">
        <f t="shared" si="26"/>
        <v>75</v>
      </c>
      <c r="BC20" s="3">
        <f>BA20+BB20</f>
        <v>652</v>
      </c>
      <c r="BD20" s="3">
        <v>62</v>
      </c>
      <c r="BE20" s="3">
        <f t="shared" si="27"/>
        <v>2191</v>
      </c>
      <c r="BF20" s="3">
        <v>1</v>
      </c>
    </row>
    <row r="21" spans="1:58" x14ac:dyDescent="0.35">
      <c r="A21" s="2">
        <v>45687</v>
      </c>
      <c r="C21" t="s">
        <v>15</v>
      </c>
      <c r="D21">
        <v>426</v>
      </c>
      <c r="E21">
        <f>0.31*5280</f>
        <v>1636.8</v>
      </c>
      <c r="F21">
        <v>87</v>
      </c>
      <c r="G21" s="3">
        <v>3</v>
      </c>
      <c r="H21" s="3">
        <v>8</v>
      </c>
      <c r="I21" s="3">
        <v>17</v>
      </c>
      <c r="J21" s="3">
        <v>163</v>
      </c>
      <c r="K21" s="3">
        <v>4</v>
      </c>
      <c r="L21" s="3">
        <v>13</v>
      </c>
      <c r="M21" s="3">
        <v>24</v>
      </c>
      <c r="N21" s="3">
        <v>96</v>
      </c>
      <c r="O21" s="3">
        <v>3</v>
      </c>
      <c r="P21" s="3">
        <v>10</v>
      </c>
      <c r="Q21" s="3">
        <v>17</v>
      </c>
      <c r="R21" s="3">
        <v>136</v>
      </c>
      <c r="S21" s="3">
        <v>4</v>
      </c>
      <c r="T21" s="3">
        <v>10</v>
      </c>
      <c r="U21" s="3">
        <v>24</v>
      </c>
      <c r="V21" s="3">
        <v>135</v>
      </c>
      <c r="W21" s="3">
        <v>5</v>
      </c>
      <c r="X21" s="3">
        <v>13</v>
      </c>
      <c r="Y21" s="3"/>
      <c r="AX21">
        <v>486</v>
      </c>
      <c r="AY21">
        <v>174</v>
      </c>
      <c r="AZ21" s="8" t="s">
        <v>61</v>
      </c>
      <c r="BA21" s="3">
        <f t="shared" si="25"/>
        <v>617</v>
      </c>
      <c r="BB21" s="3">
        <f t="shared" si="26"/>
        <v>82</v>
      </c>
      <c r="BC21" s="3">
        <f>BA21+BB21</f>
        <v>699</v>
      </c>
      <c r="BD21" s="3">
        <v>53</v>
      </c>
      <c r="BE21" s="3">
        <f t="shared" si="27"/>
        <v>1785</v>
      </c>
      <c r="BF21" s="3">
        <v>1</v>
      </c>
    </row>
    <row r="22" spans="1:58" x14ac:dyDescent="0.35">
      <c r="A22" s="2">
        <v>45687</v>
      </c>
      <c r="C22" t="s">
        <v>15</v>
      </c>
      <c r="D22">
        <v>305</v>
      </c>
      <c r="E22">
        <f>0.26*5280</f>
        <v>1372.8</v>
      </c>
      <c r="F22">
        <v>327</v>
      </c>
      <c r="G22" s="3">
        <v>10</v>
      </c>
      <c r="H22" s="3">
        <v>27</v>
      </c>
      <c r="I22" s="3">
        <v>94</v>
      </c>
      <c r="J22" s="3">
        <v>309</v>
      </c>
      <c r="K22" s="3">
        <v>9</v>
      </c>
      <c r="L22" s="3">
        <v>22</v>
      </c>
      <c r="AX22" s="3">
        <v>342</v>
      </c>
      <c r="AY22" s="3">
        <v>662</v>
      </c>
      <c r="AZ22" s="8"/>
      <c r="BA22" s="3">
        <f t="shared" si="25"/>
        <v>636</v>
      </c>
      <c r="BB22" s="3">
        <f t="shared" si="26"/>
        <v>94</v>
      </c>
      <c r="BC22" s="3">
        <f>BA22+BB22</f>
        <v>730</v>
      </c>
      <c r="BD22" s="3">
        <v>48</v>
      </c>
      <c r="BE22" s="3">
        <f t="shared" si="27"/>
        <v>2039</v>
      </c>
      <c r="BF22" s="3">
        <v>1</v>
      </c>
    </row>
    <row r="23" spans="1:58" x14ac:dyDescent="0.35">
      <c r="A23" s="2">
        <v>45687</v>
      </c>
      <c r="C23" t="s">
        <v>15</v>
      </c>
      <c r="D23" s="3">
        <v>316</v>
      </c>
      <c r="E23">
        <f>0.26*5280</f>
        <v>1372.8</v>
      </c>
      <c r="F23" s="3">
        <v>138</v>
      </c>
      <c r="G23" s="3">
        <v>5</v>
      </c>
      <c r="H23" s="3">
        <v>16</v>
      </c>
      <c r="I23" s="3">
        <v>20</v>
      </c>
      <c r="J23" s="3">
        <v>114</v>
      </c>
      <c r="K23" s="3">
        <v>2</v>
      </c>
      <c r="L23" s="3">
        <v>8</v>
      </c>
      <c r="M23" s="3">
        <v>24</v>
      </c>
      <c r="N23" s="3">
        <v>188</v>
      </c>
      <c r="O23" s="3">
        <v>4</v>
      </c>
      <c r="P23" s="3">
        <v>9</v>
      </c>
      <c r="Q23" s="3">
        <v>26</v>
      </c>
      <c r="R23" s="3"/>
      <c r="S23" s="3">
        <v>3</v>
      </c>
      <c r="T23" s="3">
        <v>10</v>
      </c>
      <c r="V23" s="3">
        <v>154</v>
      </c>
      <c r="W23" s="3">
        <v>6</v>
      </c>
      <c r="X23" s="3">
        <v>14</v>
      </c>
      <c r="AX23" s="3">
        <v>231</v>
      </c>
      <c r="AY23" s="3">
        <v>460</v>
      </c>
      <c r="AZ23" s="8" t="s">
        <v>62</v>
      </c>
      <c r="BA23" s="3">
        <f t="shared" si="25"/>
        <v>594</v>
      </c>
      <c r="BB23" s="3">
        <f t="shared" si="26"/>
        <v>70</v>
      </c>
      <c r="BC23" s="3">
        <f t="shared" ref="BC23:BC36" si="28">BA23+BB23</f>
        <v>664</v>
      </c>
      <c r="BD23" s="3">
        <v>55</v>
      </c>
      <c r="BE23" s="3">
        <f t="shared" si="27"/>
        <v>1671</v>
      </c>
      <c r="BF23" s="3">
        <v>1</v>
      </c>
    </row>
    <row r="24" spans="1:58" x14ac:dyDescent="0.35">
      <c r="A24" s="2">
        <v>45687</v>
      </c>
      <c r="C24" t="s">
        <v>15</v>
      </c>
      <c r="D24" s="3">
        <v>722</v>
      </c>
      <c r="E24">
        <f>0.59*5280</f>
        <v>3115.2</v>
      </c>
      <c r="F24" s="3">
        <v>226</v>
      </c>
      <c r="G24" s="3">
        <v>7</v>
      </c>
      <c r="H24" s="3">
        <v>21</v>
      </c>
      <c r="I24" s="3">
        <v>19</v>
      </c>
      <c r="J24" s="3">
        <v>180</v>
      </c>
      <c r="K24" s="3">
        <v>6</v>
      </c>
      <c r="L24" s="3">
        <v>17</v>
      </c>
      <c r="M24" s="3">
        <v>10</v>
      </c>
      <c r="N24" s="3">
        <v>59</v>
      </c>
      <c r="O24" s="3">
        <v>3</v>
      </c>
      <c r="P24" s="3">
        <v>8</v>
      </c>
      <c r="Q24" s="3"/>
      <c r="AX24" s="3">
        <v>559</v>
      </c>
      <c r="AY24" s="3">
        <v>206</v>
      </c>
      <c r="AZ24" s="8" t="s">
        <v>61</v>
      </c>
      <c r="BA24" s="3">
        <f t="shared" si="25"/>
        <v>465</v>
      </c>
      <c r="BB24" s="3">
        <f t="shared" si="26"/>
        <v>29</v>
      </c>
      <c r="BC24" s="3">
        <f t="shared" si="28"/>
        <v>494</v>
      </c>
      <c r="BD24" s="3">
        <v>47</v>
      </c>
      <c r="BE24" s="3">
        <f t="shared" si="27"/>
        <v>1981</v>
      </c>
      <c r="BF24" s="3">
        <v>1</v>
      </c>
    </row>
    <row r="25" spans="1:58" x14ac:dyDescent="0.35">
      <c r="A25" s="2">
        <v>45687</v>
      </c>
      <c r="C25" t="s">
        <v>15</v>
      </c>
      <c r="D25" s="3">
        <v>590</v>
      </c>
      <c r="E25">
        <f>0.47*5280</f>
        <v>2481.6</v>
      </c>
      <c r="F25" s="3">
        <v>31</v>
      </c>
      <c r="G25" s="3">
        <v>1</v>
      </c>
      <c r="H25" s="3">
        <v>2</v>
      </c>
      <c r="I25" s="3">
        <v>11</v>
      </c>
      <c r="J25" s="3">
        <v>193</v>
      </c>
      <c r="K25" s="3">
        <v>4</v>
      </c>
      <c r="L25" s="3">
        <v>15</v>
      </c>
      <c r="M25" s="3">
        <v>25</v>
      </c>
      <c r="N25" s="3">
        <v>20</v>
      </c>
      <c r="O25" s="3">
        <v>1</v>
      </c>
      <c r="P25" s="3">
        <v>3</v>
      </c>
      <c r="Q25" s="3">
        <v>17</v>
      </c>
      <c r="R25" s="3">
        <v>41</v>
      </c>
      <c r="S25" s="3">
        <v>2</v>
      </c>
      <c r="T25" s="3">
        <v>8</v>
      </c>
      <c r="U25" s="3">
        <v>14</v>
      </c>
      <c r="V25" s="3">
        <v>91</v>
      </c>
      <c r="W25" s="3">
        <v>4</v>
      </c>
      <c r="X25" s="3">
        <v>10</v>
      </c>
      <c r="Y25" s="3">
        <v>17</v>
      </c>
      <c r="Z25" s="3">
        <v>24</v>
      </c>
      <c r="AA25" s="3">
        <v>1</v>
      </c>
      <c r="AB25" s="3">
        <v>3</v>
      </c>
      <c r="AC25" s="3">
        <v>12</v>
      </c>
      <c r="AD25" s="3">
        <v>69</v>
      </c>
      <c r="AE25" s="3">
        <v>1</v>
      </c>
      <c r="AF25" s="3">
        <v>5</v>
      </c>
      <c r="AG25" s="3">
        <v>32</v>
      </c>
      <c r="AH25" s="3">
        <v>68</v>
      </c>
      <c r="AI25" s="3">
        <v>3</v>
      </c>
      <c r="AJ25" s="3">
        <v>9</v>
      </c>
      <c r="AV25" s="5"/>
      <c r="AX25" s="3">
        <v>663</v>
      </c>
      <c r="AY25" s="3">
        <v>404</v>
      </c>
      <c r="AZ25" s="8" t="s">
        <v>62</v>
      </c>
      <c r="BA25" s="3">
        <f t="shared" si="25"/>
        <v>537</v>
      </c>
      <c r="BB25" s="3">
        <f t="shared" si="26"/>
        <v>128</v>
      </c>
      <c r="BC25" s="3">
        <f t="shared" si="28"/>
        <v>665</v>
      </c>
      <c r="BD25" s="3">
        <v>55</v>
      </c>
      <c r="BE25" s="3">
        <f t="shared" si="27"/>
        <v>2322</v>
      </c>
      <c r="BF25" s="3">
        <v>1</v>
      </c>
    </row>
    <row r="26" spans="1:58" x14ac:dyDescent="0.35">
      <c r="A26" s="2">
        <v>45687</v>
      </c>
      <c r="C26" t="s">
        <v>15</v>
      </c>
      <c r="D26" s="3">
        <v>745</v>
      </c>
      <c r="E26">
        <f>0.52*5280</f>
        <v>2745.6</v>
      </c>
      <c r="F26" s="3">
        <v>135</v>
      </c>
      <c r="G26" s="3">
        <v>4</v>
      </c>
      <c r="H26" s="3">
        <v>12</v>
      </c>
      <c r="I26" s="3">
        <v>7</v>
      </c>
      <c r="J26" s="3">
        <v>109</v>
      </c>
      <c r="K26" s="3">
        <v>3</v>
      </c>
      <c r="L26" s="3">
        <v>13</v>
      </c>
      <c r="M26" s="3">
        <v>53</v>
      </c>
      <c r="N26" s="3">
        <v>51</v>
      </c>
      <c r="O26" s="3">
        <v>1</v>
      </c>
      <c r="P26" s="3">
        <v>5</v>
      </c>
      <c r="Q26" s="3">
        <v>65</v>
      </c>
      <c r="R26" s="3">
        <v>40</v>
      </c>
      <c r="S26" s="3">
        <v>3</v>
      </c>
      <c r="T26" s="3">
        <v>11</v>
      </c>
      <c r="U26" s="3">
        <v>25</v>
      </c>
      <c r="V26" s="3">
        <v>130</v>
      </c>
      <c r="W26" s="3">
        <v>5</v>
      </c>
      <c r="X26" s="3">
        <v>17</v>
      </c>
      <c r="Y26" s="3">
        <v>104</v>
      </c>
      <c r="Z26" s="3">
        <v>194</v>
      </c>
      <c r="AA26" s="3">
        <v>6</v>
      </c>
      <c r="AB26" s="3">
        <v>20</v>
      </c>
      <c r="AV26" s="6"/>
      <c r="AX26" s="3">
        <v>562</v>
      </c>
      <c r="AY26" s="3">
        <v>378</v>
      </c>
      <c r="AZ26" s="8" t="s">
        <v>61</v>
      </c>
      <c r="BA26" s="3">
        <f t="shared" si="25"/>
        <v>659</v>
      </c>
      <c r="BB26" s="3">
        <f t="shared" si="26"/>
        <v>254</v>
      </c>
      <c r="BC26" s="3">
        <f t="shared" si="28"/>
        <v>913</v>
      </c>
      <c r="BD26" s="3">
        <v>78</v>
      </c>
      <c r="BE26" s="3">
        <f t="shared" si="27"/>
        <v>2598</v>
      </c>
      <c r="BF26" s="3">
        <v>2</v>
      </c>
    </row>
    <row r="27" spans="1:58" x14ac:dyDescent="0.35">
      <c r="A27" s="2">
        <v>45687</v>
      </c>
      <c r="C27" t="s">
        <v>15</v>
      </c>
      <c r="D27" s="3">
        <v>421</v>
      </c>
      <c r="E27">
        <f>0.3*5280</f>
        <v>1584</v>
      </c>
      <c r="F27" s="3">
        <v>244</v>
      </c>
      <c r="G27" s="3">
        <v>6</v>
      </c>
      <c r="H27" s="3">
        <v>15</v>
      </c>
      <c r="I27" s="3">
        <v>18</v>
      </c>
      <c r="J27" s="3">
        <v>197</v>
      </c>
      <c r="K27" s="3">
        <v>7</v>
      </c>
      <c r="L27" s="3">
        <v>18</v>
      </c>
      <c r="M27" s="3">
        <v>11</v>
      </c>
      <c r="N27" s="3">
        <v>89</v>
      </c>
      <c r="O27" s="3">
        <v>2</v>
      </c>
      <c r="P27" s="3">
        <v>6</v>
      </c>
      <c r="Q27" s="3">
        <v>30</v>
      </c>
      <c r="R27" s="3">
        <v>338</v>
      </c>
      <c r="S27" s="3">
        <v>9</v>
      </c>
      <c r="T27" s="3">
        <v>26</v>
      </c>
      <c r="AV27" s="6"/>
      <c r="AZ27" s="8"/>
      <c r="BA27" s="3">
        <f t="shared" si="25"/>
        <v>868</v>
      </c>
      <c r="BB27" s="3">
        <f t="shared" si="26"/>
        <v>59</v>
      </c>
      <c r="BC27" s="3">
        <f t="shared" si="28"/>
        <v>927</v>
      </c>
      <c r="BD27" s="3">
        <v>65</v>
      </c>
      <c r="BE27" s="3">
        <f t="shared" si="27"/>
        <v>1348</v>
      </c>
      <c r="BF27" s="3">
        <v>2</v>
      </c>
    </row>
    <row r="28" spans="1:58" x14ac:dyDescent="0.35">
      <c r="A28" s="2">
        <v>45687</v>
      </c>
      <c r="C28" t="s">
        <v>15</v>
      </c>
      <c r="D28" s="3">
        <v>258</v>
      </c>
      <c r="F28" s="3">
        <v>62</v>
      </c>
      <c r="G28" s="3">
        <v>1</v>
      </c>
      <c r="H28" s="3">
        <v>3</v>
      </c>
      <c r="I28" s="3">
        <v>64</v>
      </c>
      <c r="J28" s="3">
        <v>330</v>
      </c>
      <c r="K28" s="3">
        <v>9</v>
      </c>
      <c r="L28" s="3">
        <v>26</v>
      </c>
      <c r="M28" s="3">
        <v>29</v>
      </c>
      <c r="N28" s="3">
        <v>223</v>
      </c>
      <c r="O28" s="3">
        <v>6</v>
      </c>
      <c r="P28" s="3">
        <v>14</v>
      </c>
      <c r="Q28" s="3"/>
      <c r="AV28" s="6"/>
      <c r="AX28" s="3">
        <v>208</v>
      </c>
      <c r="AY28" s="3">
        <v>548</v>
      </c>
      <c r="AZ28" s="8" t="s">
        <v>62</v>
      </c>
      <c r="BA28" s="3">
        <f t="shared" si="25"/>
        <v>615</v>
      </c>
      <c r="BB28" s="3">
        <f t="shared" si="26"/>
        <v>93</v>
      </c>
      <c r="BC28" s="3">
        <f t="shared" si="28"/>
        <v>708</v>
      </c>
      <c r="BD28" s="3">
        <v>42</v>
      </c>
      <c r="BE28" s="3">
        <f t="shared" si="27"/>
        <v>1722</v>
      </c>
      <c r="BF28" s="3">
        <v>2</v>
      </c>
    </row>
    <row r="29" spans="1:58" x14ac:dyDescent="0.35">
      <c r="A29" s="2">
        <v>45688</v>
      </c>
      <c r="C29" t="s">
        <v>15</v>
      </c>
      <c r="D29" s="3">
        <v>450</v>
      </c>
      <c r="E29">
        <f>0.3*5280</f>
        <v>1584</v>
      </c>
      <c r="F29" s="3">
        <v>91</v>
      </c>
      <c r="G29" s="3">
        <v>4</v>
      </c>
      <c r="H29" s="3">
        <v>13</v>
      </c>
      <c r="I29" s="3">
        <v>59</v>
      </c>
      <c r="J29" s="3">
        <v>118</v>
      </c>
      <c r="K29" s="3">
        <v>5</v>
      </c>
      <c r="L29" s="3">
        <v>14</v>
      </c>
      <c r="M29" s="3">
        <v>51</v>
      </c>
      <c r="N29" s="3">
        <v>126</v>
      </c>
      <c r="O29" s="3">
        <v>4</v>
      </c>
      <c r="P29" s="3">
        <v>13</v>
      </c>
      <c r="Q29" s="3">
        <v>63</v>
      </c>
      <c r="R29" s="3">
        <v>169</v>
      </c>
      <c r="S29" s="3">
        <v>5</v>
      </c>
      <c r="T29" s="3">
        <v>12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V29" s="4"/>
      <c r="AW29" s="4"/>
      <c r="AX29" s="3">
        <v>159</v>
      </c>
      <c r="AY29" s="3">
        <v>485</v>
      </c>
      <c r="AZ29" s="12" t="s">
        <v>62</v>
      </c>
      <c r="BA29" s="3">
        <f t="shared" si="25"/>
        <v>504</v>
      </c>
      <c r="BB29" s="3">
        <f t="shared" si="26"/>
        <v>173</v>
      </c>
      <c r="BC29" s="3">
        <f t="shared" si="28"/>
        <v>677</v>
      </c>
      <c r="BD29" s="3">
        <v>41</v>
      </c>
      <c r="BE29" s="3">
        <f t="shared" si="27"/>
        <v>1771</v>
      </c>
      <c r="BF29" s="3">
        <v>1</v>
      </c>
    </row>
    <row r="30" spans="1:58" x14ac:dyDescent="0.35">
      <c r="A30" s="2">
        <v>45688</v>
      </c>
      <c r="C30" t="s">
        <v>15</v>
      </c>
      <c r="D30">
        <v>702</v>
      </c>
      <c r="E30">
        <f>0.46*5280</f>
        <v>2428.8000000000002</v>
      </c>
      <c r="F30">
        <v>50</v>
      </c>
      <c r="G30">
        <v>2</v>
      </c>
      <c r="H30">
        <v>4</v>
      </c>
      <c r="I30">
        <v>22</v>
      </c>
      <c r="J30">
        <v>183</v>
      </c>
      <c r="K30">
        <v>5</v>
      </c>
      <c r="L30">
        <v>13</v>
      </c>
      <c r="M30">
        <v>61</v>
      </c>
      <c r="N30">
        <v>200</v>
      </c>
      <c r="O30">
        <v>10</v>
      </c>
      <c r="P30">
        <v>32</v>
      </c>
      <c r="AX30">
        <v>497</v>
      </c>
      <c r="AY30">
        <v>383</v>
      </c>
      <c r="AZ30" s="13" t="s">
        <v>62</v>
      </c>
      <c r="BA30" s="3">
        <f t="shared" si="25"/>
        <v>433</v>
      </c>
      <c r="BB30" s="3">
        <f t="shared" si="26"/>
        <v>83</v>
      </c>
      <c r="BC30" s="3">
        <f t="shared" si="28"/>
        <v>516</v>
      </c>
      <c r="BD30" s="3">
        <v>49</v>
      </c>
      <c r="BE30" s="3">
        <f t="shared" si="27"/>
        <v>2098</v>
      </c>
      <c r="BF30" s="3">
        <v>1</v>
      </c>
    </row>
    <row r="31" spans="1:58" x14ac:dyDescent="0.35">
      <c r="A31" s="2">
        <v>45688</v>
      </c>
      <c r="C31" t="s">
        <v>15</v>
      </c>
      <c r="D31">
        <v>720</v>
      </c>
      <c r="E31">
        <f>0.5*5280</f>
        <v>2640</v>
      </c>
      <c r="F31">
        <v>11</v>
      </c>
      <c r="G31">
        <v>1</v>
      </c>
      <c r="H31">
        <v>5</v>
      </c>
      <c r="I31">
        <v>254</v>
      </c>
      <c r="J31">
        <v>247</v>
      </c>
      <c r="K31">
        <v>7</v>
      </c>
      <c r="L31">
        <v>20</v>
      </c>
      <c r="M31">
        <v>67</v>
      </c>
      <c r="N31">
        <v>84</v>
      </c>
      <c r="O31">
        <v>4</v>
      </c>
      <c r="P31">
        <v>12</v>
      </c>
      <c r="Q31">
        <v>42</v>
      </c>
      <c r="R31">
        <v>159</v>
      </c>
      <c r="S31">
        <v>5</v>
      </c>
      <c r="T31">
        <v>12</v>
      </c>
      <c r="AX31">
        <v>638</v>
      </c>
      <c r="AY31">
        <v>296</v>
      </c>
      <c r="AZ31" s="13" t="s">
        <v>61</v>
      </c>
      <c r="BA31" s="3">
        <f t="shared" si="25"/>
        <v>501</v>
      </c>
      <c r="BB31" s="3">
        <f t="shared" si="26"/>
        <v>363</v>
      </c>
      <c r="BC31" s="3">
        <f t="shared" si="28"/>
        <v>864</v>
      </c>
      <c r="BD31" s="3">
        <v>58</v>
      </c>
      <c r="BE31" s="3">
        <f t="shared" si="27"/>
        <v>2518</v>
      </c>
      <c r="BF31" s="3">
        <v>1</v>
      </c>
    </row>
    <row r="32" spans="1:58" x14ac:dyDescent="0.35">
      <c r="A32" s="2">
        <v>45688</v>
      </c>
      <c r="C32" t="s">
        <v>15</v>
      </c>
      <c r="D32">
        <v>622</v>
      </c>
      <c r="E32">
        <f>0.51*5280</f>
        <v>2692.8</v>
      </c>
      <c r="F32">
        <v>104</v>
      </c>
      <c r="G32">
        <v>3</v>
      </c>
      <c r="H32">
        <v>9</v>
      </c>
      <c r="I32" s="1">
        <v>19</v>
      </c>
      <c r="J32">
        <v>80</v>
      </c>
      <c r="K32">
        <v>3</v>
      </c>
      <c r="L32">
        <v>9</v>
      </c>
      <c r="M32">
        <v>15</v>
      </c>
      <c r="N32">
        <v>105</v>
      </c>
      <c r="O32">
        <v>3</v>
      </c>
      <c r="P32">
        <v>9</v>
      </c>
      <c r="Q32">
        <v>32</v>
      </c>
      <c r="R32">
        <v>53</v>
      </c>
      <c r="S32">
        <v>2</v>
      </c>
      <c r="T32">
        <v>3</v>
      </c>
      <c r="U32">
        <v>62</v>
      </c>
      <c r="V32">
        <v>59</v>
      </c>
      <c r="W32">
        <v>3</v>
      </c>
      <c r="X32">
        <v>10</v>
      </c>
      <c r="Y32">
        <v>32</v>
      </c>
      <c r="Z32">
        <v>84</v>
      </c>
      <c r="AA32">
        <v>3</v>
      </c>
      <c r="AB32">
        <v>12</v>
      </c>
      <c r="AC32">
        <v>78</v>
      </c>
      <c r="AD32">
        <v>120</v>
      </c>
      <c r="AE32">
        <v>3</v>
      </c>
      <c r="AF32">
        <v>8</v>
      </c>
      <c r="AG32">
        <v>218</v>
      </c>
      <c r="AH32">
        <v>173</v>
      </c>
      <c r="AI32">
        <v>5</v>
      </c>
      <c r="AJ32">
        <v>13</v>
      </c>
      <c r="AX32">
        <v>511</v>
      </c>
      <c r="AY32">
        <v>360</v>
      </c>
      <c r="AZ32" s="13" t="s">
        <v>62</v>
      </c>
      <c r="BA32" s="3">
        <f t="shared" si="25"/>
        <v>778</v>
      </c>
      <c r="BB32" s="3">
        <f t="shared" si="26"/>
        <v>456</v>
      </c>
      <c r="BC32" s="3">
        <f t="shared" si="28"/>
        <v>1234</v>
      </c>
      <c r="BD32" s="3">
        <v>73</v>
      </c>
      <c r="BE32" s="3">
        <f t="shared" si="27"/>
        <v>2727</v>
      </c>
      <c r="BF32" s="3">
        <v>1</v>
      </c>
    </row>
    <row r="33" spans="1:58" x14ac:dyDescent="0.35">
      <c r="A33" s="2">
        <v>45688</v>
      </c>
      <c r="C33" t="s">
        <v>15</v>
      </c>
      <c r="D33">
        <v>552</v>
      </c>
      <c r="E33">
        <f>1.6*5280</f>
        <v>8448</v>
      </c>
      <c r="F33">
        <v>108</v>
      </c>
      <c r="G33">
        <v>3</v>
      </c>
      <c r="H33">
        <v>9</v>
      </c>
      <c r="I33">
        <v>27</v>
      </c>
      <c r="J33">
        <v>220</v>
      </c>
      <c r="K33">
        <v>5</v>
      </c>
      <c r="L33">
        <v>20</v>
      </c>
      <c r="M33">
        <v>84</v>
      </c>
      <c r="N33">
        <v>275</v>
      </c>
      <c r="O33">
        <v>5</v>
      </c>
      <c r="P33">
        <v>18</v>
      </c>
      <c r="AX33">
        <v>607</v>
      </c>
      <c r="AY33">
        <v>281</v>
      </c>
      <c r="AZ33" s="13" t="s">
        <v>61</v>
      </c>
      <c r="BA33" s="3">
        <f t="shared" si="25"/>
        <v>603</v>
      </c>
      <c r="BB33" s="3">
        <f t="shared" si="26"/>
        <v>111</v>
      </c>
      <c r="BC33" s="3">
        <f t="shared" si="28"/>
        <v>714</v>
      </c>
      <c r="BD33" s="3">
        <v>52</v>
      </c>
      <c r="BE33" s="3">
        <f t="shared" si="27"/>
        <v>2154</v>
      </c>
      <c r="BF33" s="3">
        <v>1</v>
      </c>
    </row>
    <row r="34" spans="1:58" x14ac:dyDescent="0.35">
      <c r="A34" s="2">
        <v>45688</v>
      </c>
      <c r="C34" t="s">
        <v>15</v>
      </c>
      <c r="D34">
        <v>704</v>
      </c>
      <c r="E34">
        <f>0.75*5280</f>
        <v>3960</v>
      </c>
      <c r="F34">
        <v>206</v>
      </c>
      <c r="G34">
        <v>5</v>
      </c>
      <c r="H34">
        <v>17</v>
      </c>
      <c r="I34">
        <v>10</v>
      </c>
      <c r="J34">
        <v>529</v>
      </c>
      <c r="K34">
        <v>13</v>
      </c>
      <c r="L34">
        <v>35</v>
      </c>
      <c r="M34">
        <v>33</v>
      </c>
      <c r="N34">
        <v>221</v>
      </c>
      <c r="O34">
        <v>5</v>
      </c>
      <c r="P34">
        <v>7</v>
      </c>
      <c r="AX34">
        <v>651</v>
      </c>
      <c r="AY34">
        <v>435</v>
      </c>
      <c r="AZ34" s="13" t="s">
        <v>62</v>
      </c>
      <c r="BA34" s="3">
        <f t="shared" si="25"/>
        <v>956</v>
      </c>
      <c r="BB34" s="3">
        <f t="shared" si="26"/>
        <v>43</v>
      </c>
      <c r="BC34" s="3">
        <f t="shared" si="28"/>
        <v>999</v>
      </c>
      <c r="BD34" s="3">
        <v>59</v>
      </c>
      <c r="BE34" s="3">
        <f t="shared" si="27"/>
        <v>2789</v>
      </c>
      <c r="BF34" s="3">
        <v>1</v>
      </c>
    </row>
    <row r="35" spans="1:58" x14ac:dyDescent="0.35">
      <c r="A35" s="2">
        <v>45688</v>
      </c>
      <c r="C35" t="s">
        <v>15</v>
      </c>
      <c r="D35">
        <v>730</v>
      </c>
      <c r="E35">
        <f>0.5*5280</f>
        <v>2640</v>
      </c>
      <c r="F35">
        <v>293</v>
      </c>
      <c r="G35">
        <v>10</v>
      </c>
      <c r="H35">
        <v>31</v>
      </c>
      <c r="I35">
        <v>17</v>
      </c>
      <c r="J35">
        <v>132</v>
      </c>
      <c r="K35">
        <v>5</v>
      </c>
      <c r="L35">
        <v>17</v>
      </c>
      <c r="M35">
        <v>18</v>
      </c>
      <c r="N35">
        <v>138</v>
      </c>
      <c r="O35">
        <v>2</v>
      </c>
      <c r="P35">
        <v>7</v>
      </c>
      <c r="AX35">
        <v>638</v>
      </c>
      <c r="AY35">
        <v>600</v>
      </c>
      <c r="AZ35" s="13" t="s">
        <v>62</v>
      </c>
      <c r="BA35" s="3">
        <f t="shared" si="25"/>
        <v>563</v>
      </c>
      <c r="BB35" s="3">
        <f t="shared" si="26"/>
        <v>35</v>
      </c>
      <c r="BC35" s="3">
        <f t="shared" si="28"/>
        <v>598</v>
      </c>
      <c r="BD35" s="3">
        <v>55</v>
      </c>
      <c r="BE35" s="3">
        <f t="shared" si="27"/>
        <v>2566</v>
      </c>
      <c r="BF35" s="3">
        <v>1</v>
      </c>
    </row>
    <row r="36" spans="1:58" x14ac:dyDescent="0.35">
      <c r="A36" s="2">
        <v>45688</v>
      </c>
      <c r="C36" t="s">
        <v>15</v>
      </c>
      <c r="D36">
        <v>872</v>
      </c>
      <c r="E36">
        <f>0.47*5280</f>
        <v>2481.6</v>
      </c>
      <c r="F36">
        <v>51</v>
      </c>
      <c r="G36">
        <v>2</v>
      </c>
      <c r="H36">
        <v>6</v>
      </c>
      <c r="I36">
        <v>78</v>
      </c>
      <c r="J36">
        <v>140</v>
      </c>
      <c r="K36">
        <v>5</v>
      </c>
      <c r="L36">
        <v>11</v>
      </c>
      <c r="M36">
        <v>69</v>
      </c>
      <c r="N36">
        <v>162</v>
      </c>
      <c r="O36">
        <v>4</v>
      </c>
      <c r="P36">
        <v>10</v>
      </c>
      <c r="Q36">
        <v>23</v>
      </c>
      <c r="R36">
        <v>235</v>
      </c>
      <c r="S36">
        <v>3</v>
      </c>
      <c r="T36">
        <v>5</v>
      </c>
      <c r="U36">
        <v>27</v>
      </c>
      <c r="V36">
        <v>76</v>
      </c>
      <c r="W36">
        <v>3</v>
      </c>
      <c r="X36">
        <v>9</v>
      </c>
      <c r="Y36">
        <v>20</v>
      </c>
      <c r="Z36">
        <v>66</v>
      </c>
      <c r="AA36">
        <v>4</v>
      </c>
      <c r="AB36">
        <v>10</v>
      </c>
      <c r="AW36" t="s">
        <v>63</v>
      </c>
      <c r="AZ36" s="13" t="s">
        <v>61</v>
      </c>
      <c r="BA36" s="3">
        <f t="shared" si="25"/>
        <v>730</v>
      </c>
      <c r="BB36" s="3">
        <f t="shared" si="26"/>
        <v>217</v>
      </c>
      <c r="BC36" s="3">
        <f t="shared" si="28"/>
        <v>947</v>
      </c>
      <c r="BD36" s="3">
        <v>51</v>
      </c>
      <c r="BF36" s="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6BBD-C4C3-4B67-A864-73A9379B5F47}">
  <dimension ref="A2:P22"/>
  <sheetViews>
    <sheetView workbookViewId="0">
      <selection activeCell="Q8" sqref="Q8"/>
    </sheetView>
  </sheetViews>
  <sheetFormatPr defaultRowHeight="14.5" x14ac:dyDescent="0.35"/>
  <cols>
    <col min="1" max="1" width="9.453125" bestFit="1" customWidth="1"/>
    <col min="2" max="3" width="12.81640625" customWidth="1"/>
  </cols>
  <sheetData>
    <row r="2" spans="1:16" x14ac:dyDescent="0.35">
      <c r="A2" t="s">
        <v>0</v>
      </c>
      <c r="B2" t="s">
        <v>17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</row>
    <row r="3" spans="1:16" x14ac:dyDescent="0.35">
      <c r="A3" s="2">
        <v>45532</v>
      </c>
      <c r="B3" t="s">
        <v>113</v>
      </c>
      <c r="C3" s="10">
        <v>3003222002</v>
      </c>
      <c r="D3" t="s">
        <v>15</v>
      </c>
      <c r="E3" s="3">
        <f>(HOUR(S3)*3600)+(MINUTE(S3)*60)+SECOND(S3)</f>
        <v>0</v>
      </c>
      <c r="F3" s="3">
        <f>(HOUR(V3)*3600)+(MINUTE(V3)*60)+SECOND(V3)</f>
        <v>0</v>
      </c>
      <c r="G3" s="3">
        <f>W3</f>
        <v>0</v>
      </c>
      <c r="H3" s="3">
        <f>X3</f>
        <v>0</v>
      </c>
      <c r="I3" s="3">
        <f>(HOUR(AB3)*3600)+(MINUTE(AB3)*60)+SECOND(AB3)</f>
        <v>0</v>
      </c>
      <c r="J3" s="3">
        <f>AC3</f>
        <v>0</v>
      </c>
      <c r="K3" s="3">
        <f>AD3</f>
        <v>0</v>
      </c>
      <c r="L3" s="3">
        <f>E3+F3+I3</f>
        <v>0</v>
      </c>
      <c r="M3" s="3">
        <f>G3+J3</f>
        <v>0</v>
      </c>
      <c r="N3" s="3">
        <f>H3+K3</f>
        <v>0</v>
      </c>
      <c r="O3" s="3" t="s">
        <v>126</v>
      </c>
      <c r="P3" s="3">
        <v>1</v>
      </c>
    </row>
    <row r="4" spans="1:16" x14ac:dyDescent="0.35">
      <c r="A4" s="2">
        <v>45533</v>
      </c>
      <c r="B4" t="s">
        <v>113</v>
      </c>
      <c r="C4" s="1"/>
      <c r="D4" t="s">
        <v>15</v>
      </c>
      <c r="E4" s="3">
        <f t="shared" ref="E4:E5" si="0">(HOUR(S4)*3600)+(MINUTE(S4)*60)+SECOND(S4)</f>
        <v>0</v>
      </c>
      <c r="F4" s="3">
        <f t="shared" ref="F4:F5" si="1">(HOUR(V4)*3600)+(MINUTE(V4)*60)+SECOND(V4)</f>
        <v>0</v>
      </c>
      <c r="G4" s="3">
        <f t="shared" ref="G4:H5" si="2">W4</f>
        <v>0</v>
      </c>
      <c r="H4" s="3">
        <f t="shared" si="2"/>
        <v>0</v>
      </c>
      <c r="I4" s="3">
        <f t="shared" ref="I4:I5" si="3">(HOUR(AB4)*3600)+(MINUTE(AB4)*60)+SECOND(AB4)</f>
        <v>0</v>
      </c>
      <c r="J4" s="3">
        <f t="shared" ref="J4:K5" si="4">AC4</f>
        <v>0</v>
      </c>
      <c r="K4" s="3">
        <f t="shared" si="4"/>
        <v>0</v>
      </c>
      <c r="L4" s="3">
        <f t="shared" ref="L4:L11" si="5">E4+F4+I4</f>
        <v>0</v>
      </c>
      <c r="M4" s="3">
        <f t="shared" ref="M4:N11" si="6">G4+J4</f>
        <v>0</v>
      </c>
      <c r="N4" s="3">
        <f t="shared" si="6"/>
        <v>0</v>
      </c>
      <c r="O4" s="3" t="s">
        <v>127</v>
      </c>
      <c r="P4" s="3">
        <v>1</v>
      </c>
    </row>
    <row r="5" spans="1:16" x14ac:dyDescent="0.35">
      <c r="A5" s="2">
        <v>45531</v>
      </c>
      <c r="B5" t="s">
        <v>114</v>
      </c>
      <c r="C5" s="1">
        <v>3001222997</v>
      </c>
      <c r="D5" t="s">
        <v>15</v>
      </c>
      <c r="E5" s="3">
        <f t="shared" si="0"/>
        <v>0</v>
      </c>
      <c r="F5" s="3">
        <f t="shared" si="1"/>
        <v>0</v>
      </c>
      <c r="G5" s="3">
        <f t="shared" si="2"/>
        <v>0</v>
      </c>
      <c r="H5" s="3">
        <f t="shared" si="2"/>
        <v>0</v>
      </c>
      <c r="I5" s="3">
        <f t="shared" si="3"/>
        <v>0</v>
      </c>
      <c r="J5" s="3">
        <f t="shared" si="4"/>
        <v>0</v>
      </c>
      <c r="K5" s="3">
        <f t="shared" si="4"/>
        <v>0</v>
      </c>
      <c r="L5" s="3">
        <f t="shared" si="5"/>
        <v>0</v>
      </c>
      <c r="M5" s="3">
        <f t="shared" si="6"/>
        <v>0</v>
      </c>
      <c r="N5" s="3">
        <f t="shared" si="6"/>
        <v>0</v>
      </c>
      <c r="O5" s="3" t="s">
        <v>127</v>
      </c>
      <c r="P5" s="3">
        <v>1</v>
      </c>
    </row>
    <row r="6" spans="1:16" x14ac:dyDescent="0.35">
      <c r="A6" s="2">
        <v>45532</v>
      </c>
      <c r="B6" t="s">
        <v>125</v>
      </c>
      <c r="C6" s="1">
        <v>3001222001</v>
      </c>
      <c r="D6" t="s">
        <v>15</v>
      </c>
      <c r="E6">
        <f>(18*60)</f>
        <v>1080</v>
      </c>
      <c r="F6">
        <f>(9*60)+13</f>
        <v>553</v>
      </c>
      <c r="G6">
        <v>11</v>
      </c>
      <c r="H6">
        <v>45</v>
      </c>
      <c r="I6">
        <f>(12*60)+21+38</f>
        <v>779</v>
      </c>
      <c r="J6">
        <v>13</v>
      </c>
      <c r="K6">
        <v>47</v>
      </c>
      <c r="L6" s="3">
        <f t="shared" si="5"/>
        <v>2412</v>
      </c>
      <c r="M6" s="3">
        <f t="shared" si="6"/>
        <v>24</v>
      </c>
      <c r="N6" s="3">
        <f t="shared" si="6"/>
        <v>92</v>
      </c>
      <c r="O6" s="3" t="s">
        <v>126</v>
      </c>
      <c r="P6" s="3">
        <v>1</v>
      </c>
    </row>
    <row r="7" spans="1:16" x14ac:dyDescent="0.35">
      <c r="A7" s="2">
        <v>45532</v>
      </c>
      <c r="B7" t="s">
        <v>115</v>
      </c>
      <c r="C7">
        <v>3001222300</v>
      </c>
      <c r="D7" t="s">
        <v>15</v>
      </c>
      <c r="E7">
        <f>120+42</f>
        <v>162</v>
      </c>
      <c r="F7">
        <f>(10*60)+58</f>
        <v>658</v>
      </c>
      <c r="G7">
        <v>11</v>
      </c>
      <c r="H7">
        <v>43</v>
      </c>
      <c r="I7">
        <f>(12*60)+34</f>
        <v>754</v>
      </c>
      <c r="J7">
        <v>15</v>
      </c>
      <c r="K7">
        <v>39</v>
      </c>
      <c r="L7" s="3">
        <f t="shared" si="5"/>
        <v>1574</v>
      </c>
      <c r="M7" s="3">
        <f t="shared" si="6"/>
        <v>26</v>
      </c>
      <c r="N7" s="3">
        <f t="shared" si="6"/>
        <v>82</v>
      </c>
      <c r="O7" s="3" t="s">
        <v>127</v>
      </c>
      <c r="P7" s="3">
        <v>2</v>
      </c>
    </row>
    <row r="8" spans="1:16" x14ac:dyDescent="0.35">
      <c r="A8" s="2">
        <v>45533</v>
      </c>
      <c r="B8" t="s">
        <v>125</v>
      </c>
      <c r="C8">
        <v>3001222005</v>
      </c>
      <c r="D8" t="s">
        <v>15</v>
      </c>
      <c r="E8">
        <f>(23*60)+53</f>
        <v>1433</v>
      </c>
      <c r="F8">
        <f>(7*60)+57</f>
        <v>477</v>
      </c>
      <c r="G8">
        <v>9</v>
      </c>
      <c r="H8">
        <v>37</v>
      </c>
      <c r="I8">
        <f>(8*60)+55</f>
        <v>535</v>
      </c>
      <c r="J8">
        <v>12</v>
      </c>
      <c r="K8">
        <v>33</v>
      </c>
      <c r="L8" s="3">
        <f t="shared" si="5"/>
        <v>2445</v>
      </c>
      <c r="M8" s="3">
        <f t="shared" si="6"/>
        <v>21</v>
      </c>
      <c r="N8" s="3">
        <f t="shared" si="6"/>
        <v>70</v>
      </c>
      <c r="O8" s="3" t="s">
        <v>127</v>
      </c>
      <c r="P8" s="3">
        <v>1</v>
      </c>
    </row>
    <row r="9" spans="1:16" x14ac:dyDescent="0.35">
      <c r="A9" s="2">
        <v>45533</v>
      </c>
      <c r="B9" t="s">
        <v>125</v>
      </c>
      <c r="C9">
        <v>3001222006</v>
      </c>
      <c r="D9" t="s">
        <v>15</v>
      </c>
      <c r="E9">
        <f>(10*60)+2</f>
        <v>602</v>
      </c>
      <c r="F9">
        <f>(11*60)+5</f>
        <v>665</v>
      </c>
      <c r="G9">
        <v>10</v>
      </c>
      <c r="H9">
        <v>38</v>
      </c>
      <c r="I9">
        <f>(10*60)+22</f>
        <v>622</v>
      </c>
      <c r="J9">
        <v>11</v>
      </c>
      <c r="K9">
        <v>36</v>
      </c>
      <c r="L9" s="3">
        <f t="shared" si="5"/>
        <v>1889</v>
      </c>
      <c r="M9" s="3">
        <f t="shared" si="6"/>
        <v>21</v>
      </c>
      <c r="N9" s="3">
        <f t="shared" si="6"/>
        <v>74</v>
      </c>
      <c r="O9" s="3" t="s">
        <v>126</v>
      </c>
      <c r="P9" s="3">
        <v>1</v>
      </c>
    </row>
    <row r="10" spans="1:16" x14ac:dyDescent="0.35">
      <c r="A10" s="2">
        <v>45533</v>
      </c>
      <c r="B10" t="s">
        <v>125</v>
      </c>
      <c r="C10">
        <v>3001222007</v>
      </c>
      <c r="D10" t="s">
        <v>15</v>
      </c>
      <c r="E10">
        <f>(14*60)+13</f>
        <v>853</v>
      </c>
      <c r="F10">
        <f>(11*60)+38</f>
        <v>698</v>
      </c>
      <c r="G10">
        <v>15</v>
      </c>
      <c r="H10">
        <v>48</v>
      </c>
      <c r="I10">
        <f>(11*60)+14</f>
        <v>674</v>
      </c>
      <c r="J10">
        <v>12</v>
      </c>
      <c r="K10">
        <v>40</v>
      </c>
      <c r="L10" s="3">
        <f t="shared" si="5"/>
        <v>2225</v>
      </c>
      <c r="M10" s="3">
        <f t="shared" si="6"/>
        <v>27</v>
      </c>
      <c r="N10" s="3">
        <f t="shared" si="6"/>
        <v>88</v>
      </c>
      <c r="O10" s="3" t="s">
        <v>126</v>
      </c>
      <c r="P10" s="3">
        <v>1</v>
      </c>
    </row>
    <row r="11" spans="1:16" x14ac:dyDescent="0.35">
      <c r="A11" s="2">
        <v>45533</v>
      </c>
      <c r="B11" t="s">
        <v>125</v>
      </c>
      <c r="C11">
        <v>3001222008</v>
      </c>
      <c r="D11" t="s">
        <v>15</v>
      </c>
      <c r="E11">
        <v>178</v>
      </c>
      <c r="F11">
        <f>(8*60)+27</f>
        <v>507</v>
      </c>
      <c r="G11">
        <v>10</v>
      </c>
      <c r="H11">
        <v>32</v>
      </c>
      <c r="I11">
        <f>(7*60)+43</f>
        <v>463</v>
      </c>
      <c r="J11">
        <v>9</v>
      </c>
      <c r="K11">
        <v>30</v>
      </c>
      <c r="L11" s="3">
        <f t="shared" si="5"/>
        <v>1148</v>
      </c>
      <c r="M11" s="3">
        <f t="shared" si="6"/>
        <v>19</v>
      </c>
      <c r="N11" s="3">
        <f t="shared" si="6"/>
        <v>62</v>
      </c>
      <c r="O11" s="3" t="s">
        <v>127</v>
      </c>
      <c r="P11" s="3">
        <v>1</v>
      </c>
    </row>
    <row r="12" spans="1:16" x14ac:dyDescent="0.35">
      <c r="A12" s="2">
        <v>45687</v>
      </c>
      <c r="C12">
        <v>3001222447</v>
      </c>
      <c r="D12" t="s">
        <v>15</v>
      </c>
      <c r="E12" s="3">
        <v>10</v>
      </c>
      <c r="F12" s="3">
        <v>295</v>
      </c>
      <c r="G12" s="3">
        <v>11</v>
      </c>
      <c r="H12" s="3">
        <v>48</v>
      </c>
      <c r="I12" s="3">
        <v>449</v>
      </c>
      <c r="J12" s="3">
        <v>13</v>
      </c>
      <c r="K12" s="3">
        <v>44</v>
      </c>
      <c r="L12" s="3">
        <f>E12+F12+I12</f>
        <v>754</v>
      </c>
      <c r="M12" s="3">
        <f>G12+J12</f>
        <v>24</v>
      </c>
      <c r="N12" s="3">
        <f>H12+K12</f>
        <v>92</v>
      </c>
      <c r="O12" s="3" t="s">
        <v>16</v>
      </c>
      <c r="P12" s="3">
        <v>1</v>
      </c>
    </row>
    <row r="13" spans="1:16" x14ac:dyDescent="0.35">
      <c r="A13" s="2">
        <v>45687</v>
      </c>
      <c r="C13">
        <v>3001222448</v>
      </c>
      <c r="D13" t="s">
        <v>15</v>
      </c>
      <c r="E13" s="3">
        <v>43</v>
      </c>
      <c r="F13" s="3">
        <v>462</v>
      </c>
      <c r="G13" s="3">
        <v>12</v>
      </c>
      <c r="H13" s="3">
        <v>44</v>
      </c>
      <c r="I13" s="3">
        <f>144+638</f>
        <v>782</v>
      </c>
      <c r="J13" s="3">
        <v>12</v>
      </c>
      <c r="K13" s="3">
        <v>46</v>
      </c>
      <c r="L13" s="3">
        <f t="shared" ref="L13:L17" si="7">E13+F13+I13</f>
        <v>1287</v>
      </c>
      <c r="M13" s="3">
        <f t="shared" ref="M13:N17" si="8">G13+J13</f>
        <v>24</v>
      </c>
      <c r="N13" s="3">
        <f t="shared" si="8"/>
        <v>90</v>
      </c>
      <c r="O13" s="3" t="s">
        <v>16</v>
      </c>
      <c r="P13" s="3">
        <v>1</v>
      </c>
    </row>
    <row r="14" spans="1:16" x14ac:dyDescent="0.35">
      <c r="A14" s="2">
        <v>45687</v>
      </c>
      <c r="C14">
        <v>3001222449</v>
      </c>
      <c r="D14" t="s">
        <v>15</v>
      </c>
      <c r="E14" s="3">
        <v>20</v>
      </c>
      <c r="F14" s="3">
        <v>368</v>
      </c>
      <c r="G14" s="3">
        <v>11</v>
      </c>
      <c r="H14" s="3">
        <v>46</v>
      </c>
      <c r="I14" s="3">
        <v>523</v>
      </c>
      <c r="J14" s="3">
        <v>18</v>
      </c>
      <c r="K14" s="3">
        <v>48</v>
      </c>
      <c r="L14" s="3">
        <f t="shared" si="7"/>
        <v>911</v>
      </c>
      <c r="M14" s="3">
        <f t="shared" si="8"/>
        <v>29</v>
      </c>
      <c r="N14" s="3">
        <f t="shared" si="8"/>
        <v>94</v>
      </c>
      <c r="O14" s="3" t="s">
        <v>16</v>
      </c>
      <c r="P14" s="3">
        <v>1</v>
      </c>
    </row>
    <row r="15" spans="1:16" x14ac:dyDescent="0.35">
      <c r="A15" s="2">
        <v>45687</v>
      </c>
      <c r="C15">
        <v>3001222450</v>
      </c>
      <c r="D15" t="s">
        <v>15</v>
      </c>
      <c r="E15">
        <v>626</v>
      </c>
      <c r="F15">
        <v>257</v>
      </c>
      <c r="G15">
        <v>11</v>
      </c>
      <c r="H15">
        <v>43</v>
      </c>
      <c r="I15">
        <v>415</v>
      </c>
      <c r="J15">
        <v>10</v>
      </c>
      <c r="K15">
        <v>42</v>
      </c>
      <c r="L15" s="3">
        <f t="shared" si="7"/>
        <v>1298</v>
      </c>
      <c r="M15" s="3">
        <f t="shared" si="8"/>
        <v>21</v>
      </c>
      <c r="N15" s="3">
        <f t="shared" si="8"/>
        <v>85</v>
      </c>
      <c r="O15" s="3" t="s">
        <v>16</v>
      </c>
      <c r="P15" s="3">
        <v>1</v>
      </c>
    </row>
    <row r="16" spans="1:16" x14ac:dyDescent="0.35">
      <c r="A16" s="2">
        <v>45687</v>
      </c>
      <c r="C16">
        <v>3001222451</v>
      </c>
      <c r="D16" t="s">
        <v>15</v>
      </c>
      <c r="E16">
        <v>900</v>
      </c>
      <c r="F16">
        <v>488</v>
      </c>
      <c r="G16">
        <v>12</v>
      </c>
      <c r="H16">
        <v>55</v>
      </c>
      <c r="I16">
        <v>574</v>
      </c>
      <c r="J16">
        <v>11</v>
      </c>
      <c r="K16">
        <v>54</v>
      </c>
      <c r="L16" s="3">
        <f t="shared" si="7"/>
        <v>1962</v>
      </c>
      <c r="M16" s="3">
        <f t="shared" si="8"/>
        <v>23</v>
      </c>
      <c r="N16" s="3">
        <f t="shared" si="8"/>
        <v>109</v>
      </c>
      <c r="O16" s="3" t="s">
        <v>16</v>
      </c>
      <c r="P16" s="3">
        <v>1</v>
      </c>
    </row>
    <row r="17" spans="1:16" x14ac:dyDescent="0.35">
      <c r="A17" s="2">
        <v>45687</v>
      </c>
      <c r="C17">
        <v>3001222452</v>
      </c>
      <c r="D17" t="s">
        <v>15</v>
      </c>
      <c r="E17">
        <v>0</v>
      </c>
      <c r="F17">
        <v>463</v>
      </c>
      <c r="G17">
        <v>11</v>
      </c>
      <c r="H17">
        <v>40</v>
      </c>
      <c r="I17">
        <v>423</v>
      </c>
      <c r="J17">
        <v>9</v>
      </c>
      <c r="K17">
        <v>42</v>
      </c>
      <c r="L17" s="3">
        <f t="shared" si="7"/>
        <v>886</v>
      </c>
      <c r="M17" s="3">
        <f t="shared" si="8"/>
        <v>20</v>
      </c>
      <c r="N17" s="3">
        <f t="shared" si="8"/>
        <v>82</v>
      </c>
      <c r="O17" s="3" t="s">
        <v>16</v>
      </c>
      <c r="P17" s="3">
        <v>1</v>
      </c>
    </row>
    <row r="18" spans="1:16" x14ac:dyDescent="0.35">
      <c r="A18" s="2">
        <v>45688</v>
      </c>
      <c r="C18">
        <v>3001222454</v>
      </c>
      <c r="D18" t="s">
        <v>15</v>
      </c>
      <c r="E18" s="3">
        <v>1286</v>
      </c>
      <c r="F18" s="3">
        <v>485</v>
      </c>
      <c r="G18" s="3">
        <v>13</v>
      </c>
      <c r="H18" s="3">
        <v>41</v>
      </c>
      <c r="I18" s="3">
        <v>397</v>
      </c>
      <c r="J18" s="3">
        <v>11</v>
      </c>
      <c r="K18" s="3">
        <v>49</v>
      </c>
      <c r="L18" s="3">
        <f>E18+F18+I18</f>
        <v>2168</v>
      </c>
      <c r="M18" s="3">
        <f>G18+J18</f>
        <v>24</v>
      </c>
      <c r="N18" s="3">
        <f>H18+K18</f>
        <v>90</v>
      </c>
      <c r="O18" s="3" t="s">
        <v>16</v>
      </c>
      <c r="P18" s="3">
        <v>1</v>
      </c>
    </row>
    <row r="19" spans="1:16" x14ac:dyDescent="0.35">
      <c r="A19" s="2">
        <v>45688</v>
      </c>
      <c r="C19">
        <v>3001222455</v>
      </c>
      <c r="D19" t="s">
        <v>15</v>
      </c>
      <c r="E19" s="3">
        <v>0</v>
      </c>
      <c r="F19" s="3">
        <v>383</v>
      </c>
      <c r="G19" s="3">
        <v>11</v>
      </c>
      <c r="H19" s="3">
        <v>45</v>
      </c>
      <c r="I19" s="3">
        <v>582</v>
      </c>
      <c r="J19" s="3">
        <v>12</v>
      </c>
      <c r="K19" s="3">
        <v>52</v>
      </c>
      <c r="L19" s="3">
        <f t="shared" ref="L19:L22" si="9">E19+F19+I19</f>
        <v>965</v>
      </c>
      <c r="M19" s="3">
        <f t="shared" ref="M19:N22" si="10">G19+J19</f>
        <v>23</v>
      </c>
      <c r="N19" s="3">
        <f t="shared" si="10"/>
        <v>97</v>
      </c>
      <c r="O19" s="3" t="s">
        <v>16</v>
      </c>
      <c r="P19" s="3">
        <v>1</v>
      </c>
    </row>
    <row r="20" spans="1:16" x14ac:dyDescent="0.35">
      <c r="A20" s="2">
        <v>45688</v>
      </c>
      <c r="C20">
        <v>3001222456</v>
      </c>
      <c r="D20" t="s">
        <v>15</v>
      </c>
      <c r="E20" s="3">
        <v>0</v>
      </c>
      <c r="F20" s="3">
        <v>360</v>
      </c>
      <c r="G20" s="3">
        <v>14</v>
      </c>
      <c r="H20" s="3">
        <v>57</v>
      </c>
      <c r="I20" s="3">
        <v>429</v>
      </c>
      <c r="J20" s="3">
        <v>15</v>
      </c>
      <c r="K20" s="3">
        <v>54</v>
      </c>
      <c r="L20" s="3">
        <f t="shared" si="9"/>
        <v>789</v>
      </c>
      <c r="M20" s="3">
        <f t="shared" si="10"/>
        <v>29</v>
      </c>
      <c r="N20" s="3">
        <f t="shared" si="10"/>
        <v>111</v>
      </c>
      <c r="O20" s="3" t="s">
        <v>16</v>
      </c>
      <c r="P20" s="3">
        <v>1</v>
      </c>
    </row>
    <row r="21" spans="1:16" x14ac:dyDescent="0.35">
      <c r="A21" s="2">
        <v>45688</v>
      </c>
      <c r="C21">
        <v>3001222457</v>
      </c>
      <c r="D21" t="s">
        <v>15</v>
      </c>
      <c r="E21">
        <v>0</v>
      </c>
      <c r="F21">
        <v>310</v>
      </c>
      <c r="G21">
        <v>9</v>
      </c>
      <c r="H21">
        <v>31</v>
      </c>
      <c r="I21">
        <v>371</v>
      </c>
      <c r="J21">
        <v>12</v>
      </c>
      <c r="K21">
        <v>48</v>
      </c>
      <c r="L21" s="3">
        <f t="shared" si="9"/>
        <v>681</v>
      </c>
      <c r="M21" s="3">
        <f t="shared" si="10"/>
        <v>21</v>
      </c>
      <c r="N21" s="3">
        <f t="shared" si="10"/>
        <v>79</v>
      </c>
      <c r="O21" s="3" t="s">
        <v>16</v>
      </c>
      <c r="P21" s="3">
        <v>1</v>
      </c>
    </row>
    <row r="22" spans="1:16" x14ac:dyDescent="0.35">
      <c r="A22" s="2">
        <v>45688</v>
      </c>
      <c r="C22">
        <v>3001222458</v>
      </c>
      <c r="D22" t="s">
        <v>15</v>
      </c>
      <c r="E22">
        <v>0</v>
      </c>
      <c r="F22">
        <v>563</v>
      </c>
      <c r="G22">
        <v>13</v>
      </c>
      <c r="H22">
        <v>46</v>
      </c>
      <c r="I22">
        <v>517</v>
      </c>
      <c r="J22">
        <v>15</v>
      </c>
      <c r="K22">
        <v>47</v>
      </c>
      <c r="L22" s="3">
        <f t="shared" si="9"/>
        <v>1080</v>
      </c>
      <c r="M22" s="3">
        <f t="shared" si="10"/>
        <v>28</v>
      </c>
      <c r="N22" s="3">
        <f t="shared" si="10"/>
        <v>93</v>
      </c>
      <c r="O22" s="3" t="s">
        <v>16</v>
      </c>
      <c r="P22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Harvesting</vt:lpstr>
      <vt:lpstr>Forwarding</vt:lpstr>
      <vt:lpstr>Loading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Hasini Mapatunage</dc:creator>
  <cp:lastModifiedBy>Chad Bolding</cp:lastModifiedBy>
  <dcterms:created xsi:type="dcterms:W3CDTF">2015-06-05T18:17:20Z</dcterms:created>
  <dcterms:modified xsi:type="dcterms:W3CDTF">2026-01-24T15:04:20Z</dcterms:modified>
</cp:coreProperties>
</file>